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coweta-my.sharepoint.com/personal/kfreeman_coweta_ga_us/Documents/CCDA Board/Board Meetings/August 2025/"/>
    </mc:Choice>
  </mc:AlternateContent>
  <xr:revisionPtr revIDLastSave="0" documentId="8_{7686A948-75C2-40C2-866A-C7096D625890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Totals Summary" sheetId="8" r:id="rId1"/>
    <sheet name="FS -870 Operations" sheetId="1" r:id="rId2"/>
    <sheet name="FS -871 Street Lights" sheetId="2" r:id="rId3"/>
    <sheet name="FS -872 Bond Fees" sheetId="3" r:id="rId4"/>
    <sheet name="Balance Sheet" sheetId="5" r:id="rId5"/>
    <sheet name="FS -873 Workforce Development" sheetId="4" state="hidden" r:id="rId6"/>
  </sheets>
  <externalReferences>
    <externalReference r:id="rId7"/>
    <externalReference r:id="rId8"/>
    <externalReference r:id="rId9"/>
    <externalReference r:id="rId10"/>
  </externalReferences>
  <definedNames>
    <definedName name="_xlnm.Print_Area" localSheetId="4">'Balance Sheet'!$A$1:$E$62</definedName>
    <definedName name="_xlnm.Print_Area" localSheetId="1">'FS -870 Operations'!$A$1:$K$31</definedName>
    <definedName name="_xlnm.Print_Area" localSheetId="2">'FS -871 Street Lights'!$A$1:$K$18</definedName>
    <definedName name="_xlnm.Print_Area" localSheetId="3">'FS -872 Bond Fees'!$A$1:$K$23</definedName>
    <definedName name="_xlnm.Print_Area" localSheetId="5">'FS -873 Workforce Development'!$A$1:$K$21</definedName>
    <definedName name="_xlnm.Print_Area" localSheetId="0">'Totals Summary'!$A$1:$K$25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" i="1" l="1"/>
  <c r="I14" i="3" l="1"/>
  <c r="G14" i="3"/>
  <c r="I13" i="3"/>
  <c r="I15" i="1"/>
  <c r="G15" i="1"/>
  <c r="I14" i="1"/>
  <c r="I15" i="3" l="1"/>
  <c r="I12" i="2"/>
  <c r="I22" i="1"/>
  <c r="I20" i="1"/>
  <c r="I19" i="1"/>
  <c r="I18" i="1"/>
  <c r="I17" i="1"/>
  <c r="I16" i="1"/>
  <c r="G16" i="1"/>
  <c r="I8" i="2"/>
  <c r="I8" i="1"/>
  <c r="I21" i="1"/>
  <c r="K15" i="1" l="1"/>
  <c r="K14" i="1"/>
  <c r="I10" i="1" l="1"/>
  <c r="I9" i="1"/>
  <c r="K15" i="3" l="1"/>
  <c r="K20" i="1"/>
  <c r="I11" i="1"/>
  <c r="I7" i="8" s="1"/>
  <c r="E45" i="5"/>
  <c r="E15" i="8"/>
  <c r="E13" i="2"/>
  <c r="E16" i="1"/>
  <c r="E15" i="1"/>
  <c r="E8" i="8"/>
  <c r="E36" i="5"/>
  <c r="G11" i="1"/>
  <c r="E16" i="8"/>
  <c r="E14" i="3"/>
  <c r="E11" i="1"/>
  <c r="E7" i="8" s="1"/>
  <c r="K16" i="3"/>
  <c r="I16" i="3"/>
  <c r="I8" i="3"/>
  <c r="K14" i="3" l="1"/>
  <c r="K9" i="1"/>
  <c r="E17" i="3" l="1"/>
  <c r="I14" i="4"/>
  <c r="K10" i="8" l="1"/>
  <c r="K8" i="3"/>
  <c r="E10" i="3"/>
  <c r="E9" i="8" s="1"/>
  <c r="E9" i="2"/>
  <c r="E10" i="4"/>
  <c r="I13" i="4" l="1"/>
  <c r="G7" i="8" l="1"/>
  <c r="I17" i="3" l="1"/>
  <c r="I16" i="8" s="1"/>
  <c r="G17" i="3"/>
  <c r="G16" i="8" s="1"/>
  <c r="K13" i="3"/>
  <c r="D18" i="5" l="1"/>
  <c r="I8" i="4"/>
  <c r="I10" i="4" l="1"/>
  <c r="I10" i="8" s="1"/>
  <c r="G10" i="4" l="1"/>
  <c r="G10" i="8" s="1"/>
  <c r="G9" i="2" l="1"/>
  <c r="G8" i="8" l="1"/>
  <c r="K9" i="3"/>
  <c r="G16" i="4" l="1"/>
  <c r="K15" i="4"/>
  <c r="K17" i="3"/>
  <c r="K16" i="8" s="1"/>
  <c r="K12" i="2"/>
  <c r="K13" i="2" s="1"/>
  <c r="K15" i="8" s="1"/>
  <c r="K8" i="1"/>
  <c r="E54" i="5"/>
  <c r="E40" i="5"/>
  <c r="D28" i="5"/>
  <c r="D11" i="5"/>
  <c r="D30" i="5" s="1"/>
  <c r="E16" i="4"/>
  <c r="K14" i="4"/>
  <c r="K9" i="4"/>
  <c r="K8" i="4"/>
  <c r="K10" i="3"/>
  <c r="K9" i="8" s="1"/>
  <c r="I10" i="3"/>
  <c r="G10" i="3"/>
  <c r="G11" i="8" s="1"/>
  <c r="E20" i="3"/>
  <c r="G13" i="2"/>
  <c r="K8" i="2"/>
  <c r="K9" i="2" s="1"/>
  <c r="K8" i="8" s="1"/>
  <c r="E23" i="1"/>
  <c r="E14" i="8" s="1"/>
  <c r="E18" i="8" s="1"/>
  <c r="K22" i="1"/>
  <c r="K19" i="1"/>
  <c r="K21" i="1"/>
  <c r="K18" i="1"/>
  <c r="K16" i="1"/>
  <c r="K10" i="1"/>
  <c r="I9" i="8" l="1"/>
  <c r="K11" i="1"/>
  <c r="K7" i="8" s="1"/>
  <c r="G19" i="4"/>
  <c r="G17" i="8"/>
  <c r="G16" i="2"/>
  <c r="G15" i="8"/>
  <c r="E19" i="4"/>
  <c r="E26" i="1"/>
  <c r="E56" i="5"/>
  <c r="G20" i="3"/>
  <c r="I9" i="2"/>
  <c r="I8" i="8" s="1"/>
  <c r="G23" i="1"/>
  <c r="I16" i="4"/>
  <c r="I20" i="3"/>
  <c r="I13" i="2"/>
  <c r="I15" i="8" s="1"/>
  <c r="K10" i="4"/>
  <c r="K13" i="4"/>
  <c r="K16" i="4" s="1"/>
  <c r="K17" i="1"/>
  <c r="I23" i="1"/>
  <c r="I14" i="8" s="1"/>
  <c r="I11" i="8" l="1"/>
  <c r="I19" i="4"/>
  <c r="I17" i="8"/>
  <c r="I18" i="8" s="1"/>
  <c r="G26" i="1"/>
  <c r="G14" i="8"/>
  <c r="G18" i="8" s="1"/>
  <c r="G21" i="8" s="1"/>
  <c r="I16" i="2"/>
  <c r="E60" i="5"/>
  <c r="K23" i="1"/>
  <c r="K14" i="8" s="1"/>
  <c r="I26" i="1"/>
  <c r="I21" i="8" l="1"/>
  <c r="E11" i="8"/>
  <c r="E21" i="8" s="1"/>
  <c r="E1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Turner, Teresa R</author>
  </authors>
  <commentList>
    <comment ref="E2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Turner, Teresa R:</t>
        </r>
        <r>
          <rPr>
            <sz val="9"/>
            <color indexed="81"/>
            <rFont val="Tahoma"/>
            <family val="2"/>
          </rPr>
          <t xml:space="preserve">
90-1011&amp;90-1099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Turner, Teresa R</author>
  </authors>
  <commentList>
    <comment ref="E2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Turner, Teresa R:</t>
        </r>
        <r>
          <rPr>
            <sz val="9"/>
            <color indexed="81"/>
            <rFont val="Tahoma"/>
            <family val="2"/>
          </rPr>
          <t xml:space="preserve">
90-1019 
</t>
        </r>
      </text>
    </comment>
    <comment ref="E24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Turner, Teresa R:</t>
        </r>
        <r>
          <rPr>
            <sz val="9"/>
            <color indexed="81"/>
            <rFont val="Tahoma"/>
            <family val="2"/>
          </rPr>
          <t xml:space="preserve">
90-1020
</t>
        </r>
      </text>
    </comment>
  </commentList>
</comments>
</file>

<file path=xl/sharedStrings.xml><?xml version="1.0" encoding="utf-8"?>
<sst xmlns="http://schemas.openxmlformats.org/spreadsheetml/2006/main" count="161" uniqueCount="115">
  <si>
    <t xml:space="preserve">Coweta County Development Authority </t>
  </si>
  <si>
    <t>Operating - Dept 870</t>
  </si>
  <si>
    <t>Budget</t>
  </si>
  <si>
    <t>Current</t>
  </si>
  <si>
    <t xml:space="preserve">  </t>
  </si>
  <si>
    <t>Year-To-Date</t>
  </si>
  <si>
    <t>Balance</t>
  </si>
  <si>
    <t>Operating Revenues:</t>
  </si>
  <si>
    <t>County Appropriation</t>
  </si>
  <si>
    <t>Interest Income</t>
  </si>
  <si>
    <t xml:space="preserve">   Total Operating Revenues</t>
  </si>
  <si>
    <t>Operating Expenses:</t>
  </si>
  <si>
    <t xml:space="preserve">Salaries </t>
  </si>
  <si>
    <t>Benefits</t>
  </si>
  <si>
    <t>Administrative Expense</t>
  </si>
  <si>
    <t>Contracted Services</t>
  </si>
  <si>
    <t>Marketing</t>
  </si>
  <si>
    <t>Seminars &amp; Conventions</t>
  </si>
  <si>
    <t>Utilities / Internet</t>
  </si>
  <si>
    <t>Travel Expenses</t>
  </si>
  <si>
    <t xml:space="preserve">   Total Operating Expenses</t>
  </si>
  <si>
    <t>Operating Income (Loss)</t>
  </si>
  <si>
    <t>Operating Cash Balance</t>
  </si>
  <si>
    <t xml:space="preserve">Street Lights - Dept 871 </t>
  </si>
  <si>
    <t>Street Light Revenues:</t>
  </si>
  <si>
    <t>Street Lights</t>
  </si>
  <si>
    <t xml:space="preserve">   Total Street Light Revenues</t>
  </si>
  <si>
    <t>Street Light Expenses:</t>
  </si>
  <si>
    <t xml:space="preserve">   Total Street Light Expenses</t>
  </si>
  <si>
    <t>Street Light Income (Loss)</t>
  </si>
  <si>
    <t>Cumulative Street Light Balance</t>
  </si>
  <si>
    <t>Coweta County Development Authority</t>
  </si>
  <si>
    <t>Bond Fees - Dept 872</t>
  </si>
  <si>
    <t>Bond Fees Revenues:</t>
  </si>
  <si>
    <t>Mandatory Option</t>
  </si>
  <si>
    <t xml:space="preserve">   Total Special Projects Revenues</t>
  </si>
  <si>
    <t>Bond Fees Expenses:</t>
  </si>
  <si>
    <t>Special Projects</t>
  </si>
  <si>
    <t xml:space="preserve">   Total Special Projects Expenses</t>
  </si>
  <si>
    <t>Bond Fees Income (Loss)</t>
  </si>
  <si>
    <t>Bond Fees Cash Balance</t>
  </si>
  <si>
    <t>Special Projects - Dept 873</t>
  </si>
  <si>
    <t>Special Projects Revenues:</t>
  </si>
  <si>
    <t>West GA Tech College Appropriation</t>
  </si>
  <si>
    <t>University of West Georgia</t>
  </si>
  <si>
    <t>Special Projects Expenses:</t>
  </si>
  <si>
    <t>West Georgia Tech College Appropriation</t>
  </si>
  <si>
    <t>Special Projects  Income (Loss)</t>
  </si>
  <si>
    <t>Statement of Net Assets</t>
  </si>
  <si>
    <t>CASH</t>
  </si>
  <si>
    <t>CASH - OPERATING</t>
  </si>
  <si>
    <t>CASH - DEVELOPMENT AUTH</t>
  </si>
  <si>
    <t>CASH-CERTIFICATES OF DEPO</t>
  </si>
  <si>
    <t>CASH-MONEY MARKET ACCOUNT</t>
  </si>
  <si>
    <t>Contra Cash</t>
  </si>
  <si>
    <t>TOTAL</t>
  </si>
  <si>
    <t>ACCOUNTS RECEIVABLE</t>
  </si>
  <si>
    <t>INTEREST RECEIVABLE</t>
  </si>
  <si>
    <t>DUE FROM OTHER GOVERNMENT</t>
  </si>
  <si>
    <t>RECEIVABLES</t>
  </si>
  <si>
    <t>SITES</t>
  </si>
  <si>
    <t>SITE IMPROVEMENTS</t>
  </si>
  <si>
    <t>FURNITURE &amp; FIXTURES</t>
  </si>
  <si>
    <t>ACC DEPREC - FURN &amp; FIX</t>
  </si>
  <si>
    <t>CAPITAL ASSETS</t>
  </si>
  <si>
    <t>ASSETS</t>
  </si>
  <si>
    <t>ACCOUNTS PAYABLE</t>
  </si>
  <si>
    <t>FICA TAXES PAYABLE</t>
  </si>
  <si>
    <t>FMED TAXES PAYABLE</t>
  </si>
  <si>
    <t>PAYROLL TAXES PAYABLE</t>
  </si>
  <si>
    <t>DEFINED CONTRIBUTION PLAN</t>
  </si>
  <si>
    <t>OTHER DEDUCTIONS PAYABLE</t>
  </si>
  <si>
    <t>DUE TO GENERAL FUND</t>
  </si>
  <si>
    <t>ACCRUED PAYROLL</t>
  </si>
  <si>
    <t>COMPENSATED ABSENCES</t>
  </si>
  <si>
    <t>WORKERS COMP PAYABLE</t>
  </si>
  <si>
    <t>OTHER LIABILITIES</t>
  </si>
  <si>
    <t>LIABILITIES</t>
  </si>
  <si>
    <t>DEVELOPMENT AUTHORITY NET ASSETS</t>
  </si>
  <si>
    <t>Bond Fees Investment Balance</t>
  </si>
  <si>
    <t>DEFERRED OUTFLOW</t>
  </si>
  <si>
    <t>DEFERRED INFLOW</t>
  </si>
  <si>
    <t>Economic Development</t>
  </si>
  <si>
    <t xml:space="preserve">   Total Economic Development Expenses</t>
  </si>
  <si>
    <t xml:space="preserve">   Total Economic Development Revenues</t>
  </si>
  <si>
    <t>DUE FROM GENERAL FUND</t>
  </si>
  <si>
    <t>TOTAL REVENUE</t>
  </si>
  <si>
    <t>TOTAL EXPENSE</t>
  </si>
  <si>
    <t xml:space="preserve">   Total Economic Development Expenses 873</t>
  </si>
  <si>
    <t xml:space="preserve">   Total Special Projects Expenses 872</t>
  </si>
  <si>
    <t xml:space="preserve">   Total Street Light Expenses 871</t>
  </si>
  <si>
    <t xml:space="preserve">   Total Operating Expenses 870</t>
  </si>
  <si>
    <t>Operating - Expense</t>
  </si>
  <si>
    <t xml:space="preserve">   Total Economic Development Revenues 873</t>
  </si>
  <si>
    <t xml:space="preserve">   Total Special Projects Revenues 872</t>
  </si>
  <si>
    <t xml:space="preserve">   Total Street Light Revenues 871</t>
  </si>
  <si>
    <t xml:space="preserve">   Total Operating Revenues 870</t>
  </si>
  <si>
    <t>Operating - Revenue</t>
  </si>
  <si>
    <t>Payroll</t>
  </si>
  <si>
    <t>October 31, 2020</t>
  </si>
  <si>
    <t>Office Supplies</t>
  </si>
  <si>
    <t>BUILDINGS</t>
  </si>
  <si>
    <t>DEPOSITS</t>
  </si>
  <si>
    <t>DUE FROM ARP FUNDS</t>
  </si>
  <si>
    <t>ACC DEPREC - BUILDINGS</t>
  </si>
  <si>
    <t>*****</t>
  </si>
  <si>
    <t>*****This amount does not include FY22 activity in this account</t>
  </si>
  <si>
    <t>Rent</t>
  </si>
  <si>
    <t>Donations</t>
  </si>
  <si>
    <t>ACCOUNTS PAYABLE-AUTOPAY</t>
  </si>
  <si>
    <t>PAY ADJUSTMENT PAYABLE</t>
  </si>
  <si>
    <t>PREPAID EXPENSE</t>
  </si>
  <si>
    <t>COLONIAL-VISION</t>
  </si>
  <si>
    <t>COMPENSATED ABSENCES-ST</t>
  </si>
  <si>
    <t>June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</si>
</sst>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0" x14ac:knownFonts="1">
    <font>
      <sz val="10"/>
      <name val="Arial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u/>
      <sz val="10"/>
      <name val="Calibri"/>
      <family val="2"/>
      <scheme val="minor"/>
    </font>
    <font>
      <sz val="10"/>
      <name val="Arial"/>
      <family val="2"/>
    </font>
    <font>
      <u val="singleAccounting"/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</cellStyleXfs>
  <cellXfs count="6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15" fontId="1" fillId="2" borderId="0" xfId="0" quotePrefix="1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Continuous" vertical="center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5" fontId="2" fillId="2" borderId="0" xfId="2" applyNumberFormat="1" applyFont="1" applyFill="1" applyAlignment="1">
      <alignment horizontal="center"/>
    </xf>
    <xf numFmtId="0" fontId="1" fillId="2" borderId="0" xfId="0" applyFont="1" applyFill="1"/>
    <xf numFmtId="164" fontId="2" fillId="2" borderId="0" xfId="1" applyNumberFormat="1" applyFont="1" applyFill="1"/>
    <xf numFmtId="165" fontId="2" fillId="2" borderId="0" xfId="2" applyNumberFormat="1" applyFont="1" applyFill="1"/>
    <xf numFmtId="0" fontId="2" fillId="2" borderId="0" xfId="2" applyNumberFormat="1" applyFont="1" applyFill="1" applyAlignment="1">
      <alignment horizontal="center"/>
    </xf>
    <xf numFmtId="0" fontId="2" fillId="2" borderId="0" xfId="0" applyFont="1" applyFill="1" applyAlignment="1">
      <alignment horizontal="left"/>
    </xf>
    <xf numFmtId="43" fontId="2" fillId="2" borderId="0" xfId="0" applyNumberFormat="1" applyFont="1" applyFill="1"/>
    <xf numFmtId="43" fontId="2" fillId="2" borderId="0" xfId="2" applyNumberFormat="1" applyFont="1" applyFill="1"/>
    <xf numFmtId="43" fontId="6" fillId="2" borderId="0" xfId="2" applyNumberFormat="1" applyFont="1" applyFill="1"/>
    <xf numFmtId="0" fontId="6" fillId="2" borderId="0" xfId="2" applyNumberFormat="1" applyFont="1" applyFill="1" applyAlignment="1">
      <alignment horizontal="center"/>
    </xf>
    <xf numFmtId="164" fontId="2" fillId="2" borderId="2" xfId="1" applyNumberFormat="1" applyFont="1" applyFill="1" applyBorder="1"/>
    <xf numFmtId="164" fontId="2" fillId="2" borderId="0" xfId="1" applyNumberFormat="1" applyFont="1" applyFill="1" applyBorder="1"/>
    <xf numFmtId="43" fontId="2" fillId="2" borderId="0" xfId="2" applyNumberFormat="1" applyFont="1" applyFill="1" applyBorder="1"/>
    <xf numFmtId="0" fontId="2" fillId="2" borderId="0" xfId="2" applyNumberFormat="1" applyFont="1" applyFill="1" applyBorder="1" applyAlignment="1">
      <alignment horizontal="center"/>
    </xf>
    <xf numFmtId="164" fontId="2" fillId="3" borderId="0" xfId="1" applyNumberFormat="1" applyFont="1" applyFill="1"/>
    <xf numFmtId="43" fontId="6" fillId="2" borderId="0" xfId="2" applyNumberFormat="1" applyFont="1" applyFill="1" applyBorder="1"/>
    <xf numFmtId="0" fontId="2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centerContinuous" vertical="center"/>
    </xf>
    <xf numFmtId="15" fontId="2" fillId="2" borderId="0" xfId="0" applyNumberFormat="1" applyFont="1" applyFill="1" applyAlignment="1">
      <alignment horizontal="centerContinuous" vertical="center"/>
    </xf>
    <xf numFmtId="164" fontId="2" fillId="2" borderId="0" xfId="1" applyNumberFormat="1" applyFont="1" applyFill="1" applyAlignment="1">
      <alignment horizontal="centerContinuous" vertical="center"/>
    </xf>
    <xf numFmtId="15" fontId="2" fillId="2" borderId="0" xfId="0" applyNumberFormat="1" applyFont="1" applyFill="1" applyAlignment="1">
      <alignment horizontal="center"/>
    </xf>
    <xf numFmtId="0" fontId="2" fillId="2" borderId="0" xfId="2" applyNumberFormat="1" applyFont="1" applyFill="1"/>
    <xf numFmtId="0" fontId="2" fillId="2" borderId="0" xfId="0" applyFont="1" applyFill="1" applyAlignment="1">
      <alignment horizontal="left" vertical="center"/>
    </xf>
    <xf numFmtId="6" fontId="2" fillId="2" borderId="0" xfId="0" applyNumberFormat="1" applyFont="1" applyFill="1"/>
    <xf numFmtId="49" fontId="2" fillId="2" borderId="0" xfId="0" applyNumberFormat="1" applyFont="1" applyFill="1"/>
    <xf numFmtId="0" fontId="1" fillId="2" borderId="0" xfId="0" applyFont="1" applyFill="1" applyAlignment="1">
      <alignment horizontal="center"/>
    </xf>
    <xf numFmtId="6" fontId="1" fillId="2" borderId="0" xfId="0" applyNumberFormat="1" applyFont="1" applyFill="1"/>
    <xf numFmtId="0" fontId="1" fillId="2" borderId="0" xfId="3" applyFont="1" applyFill="1"/>
    <xf numFmtId="6" fontId="1" fillId="2" borderId="0" xfId="3" applyNumberFormat="1" applyFont="1" applyFill="1"/>
    <xf numFmtId="0" fontId="2" fillId="2" borderId="0" xfId="3" applyFont="1" applyFill="1"/>
    <xf numFmtId="0" fontId="3" fillId="2" borderId="0" xfId="3" applyFont="1" applyFill="1"/>
    <xf numFmtId="43" fontId="2" fillId="2" borderId="0" xfId="3" applyNumberFormat="1" applyFont="1" applyFill="1"/>
    <xf numFmtId="0" fontId="2" fillId="2" borderId="0" xfId="3" applyFont="1" applyFill="1" applyAlignment="1">
      <alignment horizontal="center"/>
    </xf>
    <xf numFmtId="0" fontId="9" fillId="2" borderId="0" xfId="3" applyFont="1" applyFill="1"/>
    <xf numFmtId="164" fontId="1" fillId="2" borderId="0" xfId="1" applyNumberFormat="1" applyFont="1" applyFill="1"/>
    <xf numFmtId="164" fontId="1" fillId="2" borderId="3" xfId="1" applyNumberFormat="1" applyFont="1" applyFill="1" applyBorder="1"/>
    <xf numFmtId="0" fontId="1" fillId="2" borderId="3" xfId="3" applyFont="1" applyFill="1" applyBorder="1"/>
    <xf numFmtId="0" fontId="4" fillId="2" borderId="0" xfId="3" applyFont="1" applyFill="1" applyAlignment="1">
      <alignment horizontal="center"/>
    </xf>
    <xf numFmtId="0" fontId="1" fillId="2" borderId="0" xfId="3" applyFont="1" applyFill="1" applyAlignment="1">
      <alignment horizontal="centerContinuous" vertical="center"/>
    </xf>
    <xf numFmtId="15" fontId="1" fillId="2" borderId="0" xfId="3" quotePrefix="1" applyNumberFormat="1" applyFont="1" applyFill="1" applyAlignment="1">
      <alignment horizontal="center" vertical="center"/>
    </xf>
    <xf numFmtId="0" fontId="1" fillId="2" borderId="0" xfId="3" applyFont="1" applyFill="1" applyAlignment="1">
      <alignment horizontal="center" vertical="center"/>
    </xf>
    <xf numFmtId="15" fontId="1" fillId="2" borderId="0" xfId="3" quotePrefix="1" applyNumberFormat="1" applyFont="1" applyFill="1" applyAlignment="1">
      <alignment vertical="center"/>
    </xf>
    <xf numFmtId="164" fontId="2" fillId="2" borderId="1" xfId="1" applyNumberFormat="1" applyFont="1" applyFill="1" applyBorder="1"/>
    <xf numFmtId="6" fontId="2" fillId="2" borderId="0" xfId="0" applyNumberFormat="1" applyFont="1" applyFill="1" applyAlignment="1">
      <alignment horizontal="right"/>
    </xf>
    <xf numFmtId="0" fontId="3" fillId="0" borderId="0" xfId="0" applyFont="1"/>
    <xf numFmtId="164" fontId="2" fillId="2" borderId="0" xfId="1" quotePrefix="1" applyNumberFormat="1" applyFont="1" applyFill="1"/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horizontal="center" vertical="center"/>
    </xf>
    <xf numFmtId="15" fontId="1" fillId="2" borderId="0" xfId="3" quotePrefix="1" applyNumberFormat="1" applyFont="1" applyFill="1" applyAlignment="1">
      <alignment horizontal="center" vertical="center"/>
    </xf>
    <xf numFmtId="0" fontId="1" fillId="2" borderId="0" xfId="3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eresa\Development%20Authority%20FY25\Dev%20Auth-8%20May%20FY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eresa\Development%20Authority%20FY25\Dev%20Auth-4%20Jan%20FY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eresa\Development%20Authority%20FY25\Dev%20Auth-7%20Apr%20FY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eresa\Development%20Authority%20FY20\Dev%20Auth-11%20Aug%20FY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 Summary"/>
      <sheetName val="FS -870 Operations"/>
      <sheetName val="FS -871 Street Lights"/>
      <sheetName val="FS -872 Bond Fees"/>
      <sheetName val="Balance Sheet"/>
      <sheetName val="FS -873 Workforce Development"/>
    </sheetNames>
    <sheetDataSet>
      <sheetData sheetId="0"/>
      <sheetData sheetId="1">
        <row r="8">
          <cell r="I8">
            <v>262501.35999999993</v>
          </cell>
        </row>
        <row r="14">
          <cell r="I14">
            <v>139706.96</v>
          </cell>
        </row>
        <row r="15">
          <cell r="I15">
            <v>50518.600000000006</v>
          </cell>
        </row>
        <row r="16">
          <cell r="I16">
            <v>8324.4</v>
          </cell>
        </row>
        <row r="17">
          <cell r="I17">
            <v>283.08</v>
          </cell>
        </row>
        <row r="18">
          <cell r="I18">
            <v>14524.77</v>
          </cell>
        </row>
        <row r="19">
          <cell r="I19">
            <v>1125.71</v>
          </cell>
        </row>
        <row r="20">
          <cell r="I20">
            <v>26064</v>
          </cell>
        </row>
        <row r="22">
          <cell r="I22">
            <v>6114.18</v>
          </cell>
        </row>
      </sheetData>
      <sheetData sheetId="2">
        <row r="8">
          <cell r="I8">
            <v>13732.380000000001</v>
          </cell>
        </row>
        <row r="12">
          <cell r="I12">
            <v>19950.149999999998</v>
          </cell>
        </row>
      </sheetData>
      <sheetData sheetId="3">
        <row r="13">
          <cell r="I13">
            <v>27732.889999999996</v>
          </cell>
        </row>
        <row r="14">
          <cell r="I14">
            <v>6933.82</v>
          </cell>
        </row>
        <row r="15">
          <cell r="I15">
            <v>21126.62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 Summary"/>
      <sheetName val="FS -870 Operations"/>
      <sheetName val="FS -871 Street Lights"/>
      <sheetName val="FS -872 Bond Fees"/>
      <sheetName val="Balance Sheet"/>
      <sheetName val="FS -873 Workforce Development"/>
    </sheetNames>
    <sheetDataSet>
      <sheetData sheetId="0"/>
      <sheetData sheetId="1">
        <row r="9">
          <cell r="I9">
            <v>10000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 Summary"/>
      <sheetName val="FS -870 Operations"/>
      <sheetName val="FS -871 Street Lights"/>
      <sheetName val="FS -872 Bond Fees"/>
      <sheetName val="Balance Sheet"/>
      <sheetName val="FS -873 Workforce Development"/>
    </sheetNames>
    <sheetDataSet>
      <sheetData sheetId="0"/>
      <sheetData sheetId="1">
        <row r="21">
          <cell r="I21">
            <v>12159.52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 Summary"/>
      <sheetName val="FS -870 Operations"/>
      <sheetName val="FS -871 Street Lights"/>
      <sheetName val="FS -872 Bond Fees"/>
      <sheetName val="FS -873 Workforce Development"/>
      <sheetName val="Balance Sheet"/>
    </sheetNames>
    <sheetDataSet>
      <sheetData sheetId="0"/>
      <sheetData sheetId="1">
        <row r="8">
          <cell r="I8">
            <v>240668.10999999993</v>
          </cell>
        </row>
      </sheetData>
      <sheetData sheetId="2">
        <row r="8">
          <cell r="I8">
            <v>27362.629999999997</v>
          </cell>
        </row>
      </sheetData>
      <sheetData sheetId="3">
        <row r="13">
          <cell r="I13">
            <v>14250</v>
          </cell>
        </row>
      </sheetData>
      <sheetData sheetId="4">
        <row r="13">
          <cell r="I13">
            <v>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2"/>
  <sheetViews>
    <sheetView zoomScale="80" zoomScaleNormal="80" workbookViewId="0">
      <pane xSplit="4" ySplit="5" topLeftCell="E6" activePane="bottomRight" state="frozen"/>
      <selection pane="topRight" activeCell="E1" sqref="E1"/>
      <selection pane="bottomLeft" activeCell="A7" sqref="A7"/>
      <selection pane="bottomRight" activeCell="A3" sqref="A3"/>
    </sheetView>
  </sheetViews>
  <sheetFormatPr defaultColWidth="9.140625" defaultRowHeight="12.75" x14ac:dyDescent="0.2"/>
  <cols>
    <col min="1" max="2" width="5.7109375" style="39" customWidth="1"/>
    <col min="3" max="3" width="15.5703125" style="39" customWidth="1"/>
    <col min="4" max="4" width="25.42578125" style="39" customWidth="1"/>
    <col min="5" max="5" width="12.28515625" style="11" customWidth="1"/>
    <col min="6" max="6" width="2.7109375" style="39" customWidth="1"/>
    <col min="7" max="7" width="12.28515625" style="11" customWidth="1"/>
    <col min="8" max="8" width="2.7109375" style="39" customWidth="1"/>
    <col min="9" max="9" width="12.28515625" style="11" customWidth="1"/>
    <col min="10" max="10" width="3.28515625" style="39" bestFit="1" customWidth="1"/>
    <col min="11" max="11" width="12.28515625" style="11" customWidth="1"/>
    <col min="12" max="12" width="9.140625" style="40"/>
    <col min="13" max="16384" width="9.140625" style="39"/>
  </cols>
  <sheetData>
    <row r="1" spans="1:13" x14ac:dyDescent="0.2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0"/>
    </row>
    <row r="2" spans="1:13" x14ac:dyDescent="0.2">
      <c r="A2" s="58" t="s">
        <v>114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49"/>
    </row>
    <row r="3" spans="1:13" x14ac:dyDescent="0.2">
      <c r="A3" s="42"/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3" x14ac:dyDescent="0.2">
      <c r="A4" s="42"/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3" x14ac:dyDescent="0.2">
      <c r="A5" s="47"/>
      <c r="E5" s="8" t="s">
        <v>2</v>
      </c>
      <c r="G5" s="8" t="s">
        <v>3</v>
      </c>
      <c r="H5" s="39" t="s">
        <v>4</v>
      </c>
      <c r="I5" s="8" t="s">
        <v>5</v>
      </c>
      <c r="J5" s="9"/>
      <c r="K5" s="8" t="s">
        <v>6</v>
      </c>
    </row>
    <row r="6" spans="1:13" x14ac:dyDescent="0.2">
      <c r="A6" s="56" t="s">
        <v>97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</row>
    <row r="7" spans="1:13" ht="15" x14ac:dyDescent="0.35">
      <c r="A7" s="18"/>
      <c r="C7" s="39" t="s">
        <v>96</v>
      </c>
      <c r="E7" s="20">
        <f>'FS -870 Operations'!E11</f>
        <v>393852</v>
      </c>
      <c r="F7" s="20"/>
      <c r="G7" s="20">
        <f>'FS -870 Operations'!G11</f>
        <v>32812.67</v>
      </c>
      <c r="H7" s="20"/>
      <c r="I7" s="20">
        <f>'FS -870 Operations'!I11</f>
        <v>305314.02999999991</v>
      </c>
      <c r="J7" s="24"/>
      <c r="K7" s="20">
        <f>'FS -870 Operations'!K11</f>
        <v>88537.970000000088</v>
      </c>
    </row>
    <row r="8" spans="1:13" s="11" customFormat="1" ht="15" x14ac:dyDescent="0.35">
      <c r="A8" s="39"/>
      <c r="B8" s="39"/>
      <c r="C8" s="39" t="s">
        <v>95</v>
      </c>
      <c r="D8" s="39"/>
      <c r="E8" s="20">
        <f>'FS -871 Street Lights'!E9</f>
        <v>30660</v>
      </c>
      <c r="F8" s="20"/>
      <c r="G8" s="20">
        <f>'FS -871 Street Lights'!G9</f>
        <v>7525.42</v>
      </c>
      <c r="H8" s="20"/>
      <c r="I8" s="20">
        <f>'FS -871 Street Lights'!I9</f>
        <v>21257.800000000003</v>
      </c>
      <c r="J8" s="24"/>
      <c r="K8" s="20">
        <f>'FS -871 Street Lights'!K9</f>
        <v>9402.1999999999971</v>
      </c>
      <c r="L8" s="40"/>
      <c r="M8" s="39"/>
    </row>
    <row r="9" spans="1:13" ht="15" x14ac:dyDescent="0.35">
      <c r="C9" s="39" t="s">
        <v>94</v>
      </c>
      <c r="E9" s="20">
        <f>'FS -872 Bond Fees'!E10</f>
        <v>83820</v>
      </c>
      <c r="F9" s="20"/>
      <c r="G9" s="20">
        <v>0</v>
      </c>
      <c r="H9" s="20"/>
      <c r="I9" s="20">
        <f>'FS -872 Bond Fees'!I10</f>
        <v>18708.990000000002</v>
      </c>
      <c r="J9" s="24"/>
      <c r="K9" s="20">
        <f>'FS -872 Bond Fees'!K10</f>
        <v>65111.009999999995</v>
      </c>
    </row>
    <row r="10" spans="1:13" ht="15" hidden="1" x14ac:dyDescent="0.35">
      <c r="C10" s="39" t="s">
        <v>93</v>
      </c>
      <c r="E10" s="20">
        <v>0</v>
      </c>
      <c r="F10" s="20"/>
      <c r="G10" s="20">
        <f>'FS -873 Workforce Development'!G10</f>
        <v>0</v>
      </c>
      <c r="H10" s="20"/>
      <c r="I10" s="20">
        <f>'FS -873 Workforce Development'!I10</f>
        <v>0</v>
      </c>
      <c r="J10" s="24"/>
      <c r="K10" s="20">
        <f>'FS -873 Workforce Development'!K10</f>
        <v>0</v>
      </c>
    </row>
    <row r="11" spans="1:13" s="37" customFormat="1" x14ac:dyDescent="0.2">
      <c r="D11" s="37" t="s">
        <v>86</v>
      </c>
      <c r="E11" s="45">
        <f>SUM(E7+E8+E9+E10)</f>
        <v>508332</v>
      </c>
      <c r="F11" s="46"/>
      <c r="G11" s="45">
        <f>SUM(G7+G8+G9+G10)</f>
        <v>40338.089999999997</v>
      </c>
      <c r="H11" s="46"/>
      <c r="I11" s="45">
        <f>SUM(I7+I8+I9+I10)</f>
        <v>345280.81999999989</v>
      </c>
      <c r="J11" s="46"/>
      <c r="K11" s="44"/>
      <c r="L11" s="43"/>
    </row>
    <row r="12" spans="1:13" ht="15" x14ac:dyDescent="0.35">
      <c r="E12" s="20"/>
      <c r="F12" s="20"/>
      <c r="G12" s="20"/>
      <c r="H12" s="20"/>
      <c r="I12" s="20"/>
      <c r="J12" s="24"/>
      <c r="K12" s="20"/>
    </row>
    <row r="13" spans="1:13" x14ac:dyDescent="0.2">
      <c r="A13" s="56" t="s">
        <v>92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</row>
    <row r="14" spans="1:13" ht="15" x14ac:dyDescent="0.35">
      <c r="A14" s="13"/>
      <c r="C14" s="39" t="s">
        <v>91</v>
      </c>
      <c r="E14" s="20">
        <f>'FS -870 Operations'!E23</f>
        <v>430012</v>
      </c>
      <c r="F14" s="20"/>
      <c r="G14" s="20">
        <f>SUM('FS -870 Operations'!G23)</f>
        <v>27337.079999999998</v>
      </c>
      <c r="H14" s="20"/>
      <c r="I14" s="20">
        <f>SUM('FS -870 Operations'!I23)</f>
        <v>286158.30000000005</v>
      </c>
      <c r="J14" s="17"/>
      <c r="K14" s="20">
        <f>'FS -870 Operations'!K23</f>
        <v>143853.70000000001</v>
      </c>
    </row>
    <row r="15" spans="1:13" ht="15" x14ac:dyDescent="0.35">
      <c r="C15" s="39" t="s">
        <v>90</v>
      </c>
      <c r="E15" s="20">
        <f>'FS -871 Street Lights'!E13</f>
        <v>29500</v>
      </c>
      <c r="F15" s="20"/>
      <c r="G15" s="20">
        <f>SUM('FS -871 Street Lights'!G13)</f>
        <v>2496.37</v>
      </c>
      <c r="H15" s="20"/>
      <c r="I15" s="20">
        <f>SUM('FS -871 Street Lights'!I13)</f>
        <v>22446.519999999997</v>
      </c>
      <c r="J15" s="24"/>
      <c r="K15" s="20">
        <f>'FS -871 Street Lights'!K13</f>
        <v>7053.4800000000032</v>
      </c>
    </row>
    <row r="16" spans="1:13" ht="15" x14ac:dyDescent="0.35">
      <c r="C16" s="39" t="s">
        <v>89</v>
      </c>
      <c r="E16" s="20">
        <f>'FS -872 Bond Fees'!E17</f>
        <v>48820</v>
      </c>
      <c r="F16" s="20"/>
      <c r="G16" s="20">
        <f>SUM('FS -872 Bond Fees'!G17)</f>
        <v>6669.01</v>
      </c>
      <c r="H16" s="20"/>
      <c r="I16" s="20">
        <f>SUM('FS -872 Bond Fees'!I17)</f>
        <v>62462.339999999989</v>
      </c>
      <c r="J16" s="24"/>
      <c r="K16" s="20">
        <f>'FS -872 Bond Fees'!K17</f>
        <v>-13642.339999999993</v>
      </c>
    </row>
    <row r="17" spans="1:13" ht="15" hidden="1" x14ac:dyDescent="0.35">
      <c r="C17" s="39" t="s">
        <v>88</v>
      </c>
      <c r="E17" s="20">
        <v>0</v>
      </c>
      <c r="F17" s="20"/>
      <c r="G17" s="20">
        <f>SUM('FS -873 Workforce Development'!G16)</f>
        <v>0</v>
      </c>
      <c r="H17" s="20"/>
      <c r="I17" s="20">
        <f>SUM('FS -873 Workforce Development'!I16)</f>
        <v>0</v>
      </c>
      <c r="J17" s="24"/>
      <c r="K17" s="20"/>
    </row>
    <row r="18" spans="1:13" s="37" customFormat="1" x14ac:dyDescent="0.2">
      <c r="D18" s="37" t="s">
        <v>87</v>
      </c>
      <c r="E18" s="45">
        <f>E14+E15+E16+E17</f>
        <v>508332</v>
      </c>
      <c r="F18" s="46"/>
      <c r="G18" s="45">
        <f>G14+G15+G16+G17</f>
        <v>36502.46</v>
      </c>
      <c r="H18" s="46"/>
      <c r="I18" s="45">
        <f>I14+I15+I16+I17</f>
        <v>371067.16000000003</v>
      </c>
      <c r="K18" s="44"/>
      <c r="L18" s="43"/>
    </row>
    <row r="19" spans="1:13" x14ac:dyDescent="0.2">
      <c r="A19" s="42"/>
      <c r="H19" s="41"/>
      <c r="J19" s="16"/>
      <c r="K19" s="20"/>
    </row>
    <row r="20" spans="1:13" x14ac:dyDescent="0.2">
      <c r="A20" s="22"/>
      <c r="H20" s="41"/>
      <c r="J20" s="16"/>
    </row>
    <row r="21" spans="1:13" x14ac:dyDescent="0.2">
      <c r="A21" s="42"/>
      <c r="B21" s="37" t="s">
        <v>21</v>
      </c>
      <c r="E21" s="20">
        <f>SUM(E11-E18)</f>
        <v>0</v>
      </c>
      <c r="G21" s="20">
        <f>SUM(G11-G18)</f>
        <v>3835.6299999999974</v>
      </c>
      <c r="H21" s="41"/>
      <c r="I21" s="20">
        <f>SUM(I11-I18)</f>
        <v>-25786.340000000142</v>
      </c>
      <c r="J21" s="16"/>
      <c r="K21" s="20"/>
    </row>
    <row r="22" spans="1:13" x14ac:dyDescent="0.2">
      <c r="A22" s="42"/>
      <c r="H22" s="41"/>
      <c r="J22" s="16"/>
    </row>
    <row r="23" spans="1:13" x14ac:dyDescent="0.2">
      <c r="H23" s="41"/>
      <c r="J23" s="41"/>
    </row>
    <row r="24" spans="1:13" x14ac:dyDescent="0.2">
      <c r="H24" s="41"/>
      <c r="J24" s="41"/>
    </row>
    <row r="25" spans="1:13" s="11" customFormat="1" x14ac:dyDescent="0.2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39"/>
    </row>
    <row r="26" spans="1:13" s="11" customFormat="1" x14ac:dyDescent="0.2">
      <c r="A26" s="39"/>
      <c r="B26" s="39"/>
      <c r="C26" s="39"/>
      <c r="D26" s="39"/>
      <c r="F26" s="39"/>
      <c r="H26" s="41"/>
      <c r="J26" s="41"/>
      <c r="L26" s="40"/>
      <c r="M26" s="39"/>
    </row>
    <row r="27" spans="1:13" x14ac:dyDescent="0.2">
      <c r="K27" s="20"/>
    </row>
    <row r="28" spans="1:13" x14ac:dyDescent="0.2">
      <c r="B28" s="37"/>
      <c r="E28" s="20"/>
      <c r="G28" s="20"/>
      <c r="H28" s="41"/>
      <c r="I28" s="20"/>
      <c r="J28" s="16"/>
      <c r="K28" s="20"/>
    </row>
    <row r="32" spans="1:13" x14ac:dyDescent="0.2">
      <c r="A32" s="59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</row>
    <row r="33" spans="1:12" x14ac:dyDescent="0.2">
      <c r="E33" s="20"/>
      <c r="G33" s="20"/>
      <c r="I33" s="20"/>
      <c r="K33" s="20"/>
    </row>
    <row r="35" spans="1:12" x14ac:dyDescent="0.2">
      <c r="B35" s="37"/>
      <c r="E35" s="20"/>
      <c r="G35" s="20"/>
      <c r="I35" s="20"/>
    </row>
    <row r="39" spans="1:12" x14ac:dyDescent="0.2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</row>
    <row r="40" spans="1:12" x14ac:dyDescent="0.2">
      <c r="E40" s="20"/>
      <c r="G40" s="20"/>
      <c r="I40" s="20"/>
      <c r="K40" s="20"/>
    </row>
    <row r="42" spans="1:12" x14ac:dyDescent="0.2">
      <c r="B42" s="37"/>
      <c r="E42" s="20"/>
      <c r="F42" s="20"/>
      <c r="G42" s="20"/>
      <c r="H42" s="20"/>
      <c r="I42" s="20"/>
      <c r="J42" s="16"/>
      <c r="K42" s="20"/>
    </row>
  </sheetData>
  <mergeCells count="7">
    <mergeCell ref="A39:L39"/>
    <mergeCell ref="A13:L13"/>
    <mergeCell ref="A1:L1"/>
    <mergeCell ref="A2:L2"/>
    <mergeCell ref="A6:L6"/>
    <mergeCell ref="A25:L25"/>
    <mergeCell ref="A32:L32"/>
  </mergeCells>
  <pageMargins left="1.25" right="0.75" top="1.25" bottom="1" header="0.5" footer="0.5"/>
  <pageSetup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3"/>
  <sheetViews>
    <sheetView zoomScale="80" zoomScaleNormal="8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A4" sqref="A4"/>
    </sheetView>
  </sheetViews>
  <sheetFormatPr defaultColWidth="9.140625" defaultRowHeight="12.75" x14ac:dyDescent="0.2"/>
  <cols>
    <col min="1" max="2" width="5.7109375" style="2" customWidth="1"/>
    <col min="3" max="4" width="15.5703125" style="2" customWidth="1"/>
    <col min="5" max="5" width="12.28515625" style="11" customWidth="1"/>
    <col min="6" max="6" width="2.7109375" style="2" customWidth="1"/>
    <col min="7" max="7" width="12.28515625" style="11" customWidth="1"/>
    <col min="8" max="8" width="2.7109375" style="2" customWidth="1"/>
    <col min="9" max="9" width="12.28515625" style="11" customWidth="1"/>
    <col min="10" max="10" width="3.28515625" style="2" bestFit="1" customWidth="1"/>
    <col min="11" max="11" width="12.28515625" style="11" customWidth="1"/>
    <col min="12" max="12" width="9.140625" style="6"/>
    <col min="13" max="16384" width="9.140625" style="2"/>
  </cols>
  <sheetData>
    <row r="1" spans="1:13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1"/>
    </row>
    <row r="2" spans="1:13" x14ac:dyDescent="0.2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1"/>
    </row>
    <row r="3" spans="1:13" x14ac:dyDescent="0.2">
      <c r="A3" s="58" t="s">
        <v>114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3"/>
    </row>
    <row r="4" spans="1:13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3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3" x14ac:dyDescent="0.2">
      <c r="A6" s="7"/>
      <c r="E6" s="8" t="s">
        <v>2</v>
      </c>
      <c r="G6" s="8" t="s">
        <v>3</v>
      </c>
      <c r="H6" s="2" t="s">
        <v>4</v>
      </c>
      <c r="I6" s="8" t="s">
        <v>5</v>
      </c>
      <c r="J6" s="9"/>
      <c r="K6" s="8" t="s">
        <v>6</v>
      </c>
    </row>
    <row r="7" spans="1:13" x14ac:dyDescent="0.2">
      <c r="A7" s="4"/>
      <c r="B7" s="10" t="s">
        <v>7</v>
      </c>
      <c r="J7" s="12"/>
    </row>
    <row r="8" spans="1:13" x14ac:dyDescent="0.2">
      <c r="A8" s="13"/>
      <c r="C8" s="60" t="s">
        <v>8</v>
      </c>
      <c r="D8" s="60"/>
      <c r="E8" s="11">
        <v>393752</v>
      </c>
      <c r="F8" s="14"/>
      <c r="G8" s="11">
        <v>32812.67</v>
      </c>
      <c r="H8" s="15"/>
      <c r="I8" s="11">
        <f>G8+'[1]FS -870 Operations'!$I$8</f>
        <v>295314.02999999991</v>
      </c>
      <c r="J8" s="16"/>
      <c r="K8" s="11">
        <f>SUM(E8-I8)</f>
        <v>98437.970000000088</v>
      </c>
    </row>
    <row r="9" spans="1:13" x14ac:dyDescent="0.2">
      <c r="A9" s="13"/>
      <c r="C9" s="14" t="s">
        <v>108</v>
      </c>
      <c r="D9" s="14"/>
      <c r="F9" s="14"/>
      <c r="G9" s="11">
        <v>0</v>
      </c>
      <c r="H9" s="15"/>
      <c r="I9" s="11">
        <f>G9+'[2]FS -870 Operations'!$I$9</f>
        <v>10000</v>
      </c>
      <c r="J9" s="16"/>
      <c r="K9" s="11">
        <f>SUM(E9-I9)</f>
        <v>-10000</v>
      </c>
    </row>
    <row r="10" spans="1:13" x14ac:dyDescent="0.2">
      <c r="A10" s="13"/>
      <c r="C10" s="14" t="s">
        <v>9</v>
      </c>
      <c r="D10" s="14"/>
      <c r="E10" s="20">
        <v>100</v>
      </c>
      <c r="F10" s="14"/>
      <c r="G10" s="11">
        <v>0</v>
      </c>
      <c r="H10" s="15"/>
      <c r="I10" s="52">
        <f>G10</f>
        <v>0</v>
      </c>
      <c r="J10" s="16"/>
      <c r="K10" s="11">
        <f>SUM(E10-I10)</f>
        <v>100</v>
      </c>
    </row>
    <row r="11" spans="1:13" ht="15" x14ac:dyDescent="0.35">
      <c r="A11" s="18"/>
      <c r="C11" s="2" t="s">
        <v>10</v>
      </c>
      <c r="E11" s="19">
        <f>SUM(E8:E10)</f>
        <v>393852</v>
      </c>
      <c r="F11" s="20"/>
      <c r="G11" s="19">
        <f>SUM(G8:G10)</f>
        <v>32812.67</v>
      </c>
      <c r="H11" s="20"/>
      <c r="I11" s="19">
        <f>I8+I9+I10</f>
        <v>305314.02999999991</v>
      </c>
      <c r="J11" s="17"/>
      <c r="K11" s="19">
        <f>SUM(K8:K10)</f>
        <v>88537.970000000088</v>
      </c>
    </row>
    <row r="12" spans="1:13" x14ac:dyDescent="0.2">
      <c r="A12" s="13"/>
      <c r="H12" s="15"/>
      <c r="J12" s="16"/>
    </row>
    <row r="13" spans="1:13" x14ac:dyDescent="0.2">
      <c r="A13" s="13"/>
      <c r="B13" s="10" t="s">
        <v>11</v>
      </c>
      <c r="H13" s="15"/>
      <c r="J13" s="16"/>
    </row>
    <row r="14" spans="1:13" x14ac:dyDescent="0.2">
      <c r="A14" s="13"/>
      <c r="C14" s="2" t="s">
        <v>12</v>
      </c>
      <c r="E14" s="11">
        <v>237027</v>
      </c>
      <c r="G14" s="11">
        <v>14539.66</v>
      </c>
      <c r="H14" s="15"/>
      <c r="I14" s="11">
        <f>G14+'[1]FS -870 Operations'!$I$14</f>
        <v>154246.62</v>
      </c>
      <c r="J14" s="16"/>
      <c r="K14" s="11">
        <f>E14-I14</f>
        <v>82780.38</v>
      </c>
    </row>
    <row r="15" spans="1:13" x14ac:dyDescent="0.2">
      <c r="A15" s="13"/>
      <c r="C15" s="60" t="s">
        <v>13</v>
      </c>
      <c r="D15" s="60"/>
      <c r="E15" s="11">
        <f>14546+3437+37200+792+56+4212+13708+1320</f>
        <v>75271</v>
      </c>
      <c r="F15" s="14"/>
      <c r="G15" s="11">
        <f>983.66+923.87+216.06+1606.38+46.46+143.83+872.4</f>
        <v>4792.66</v>
      </c>
      <c r="H15" s="15"/>
      <c r="I15" s="11">
        <f>G15+'[1]FS -870 Operations'!$I$15</f>
        <v>55311.260000000009</v>
      </c>
      <c r="J15" s="16"/>
      <c r="K15" s="11">
        <f>SUM(E15-I15)</f>
        <v>19959.739999999991</v>
      </c>
    </row>
    <row r="16" spans="1:13" x14ac:dyDescent="0.2">
      <c r="A16" s="13"/>
      <c r="C16" s="25" t="s">
        <v>14</v>
      </c>
      <c r="D16" s="14"/>
      <c r="E16" s="11">
        <f>4800+4335+342</f>
        <v>9477</v>
      </c>
      <c r="F16" s="14"/>
      <c r="G16" s="55">
        <f>400+500+100</f>
        <v>1000</v>
      </c>
      <c r="H16" s="15"/>
      <c r="I16" s="11">
        <f>G16+'[1]FS -870 Operations'!$I$16</f>
        <v>9324.4</v>
      </c>
      <c r="J16" s="16"/>
      <c r="K16" s="11">
        <f t="shared" ref="K16:K22" si="0">SUM(E16-I16)</f>
        <v>152.60000000000036</v>
      </c>
      <c r="L16" s="54"/>
    </row>
    <row r="17" spans="1:13" x14ac:dyDescent="0.2">
      <c r="A17" s="13"/>
      <c r="C17" s="2" t="s">
        <v>18</v>
      </c>
      <c r="E17" s="11">
        <v>492</v>
      </c>
      <c r="G17" s="11">
        <v>40.44</v>
      </c>
      <c r="H17" s="15"/>
      <c r="I17" s="11">
        <f>G17+'[1]FS -870 Operations'!$I$17</f>
        <v>323.52</v>
      </c>
      <c r="J17" s="16"/>
      <c r="K17" s="11">
        <f>SUM(E17-I17)</f>
        <v>168.48000000000002</v>
      </c>
    </row>
    <row r="18" spans="1:13" x14ac:dyDescent="0.2">
      <c r="A18" s="13"/>
      <c r="C18" s="2" t="s">
        <v>15</v>
      </c>
      <c r="E18" s="11">
        <v>28249</v>
      </c>
      <c r="G18" s="11">
        <v>960.93</v>
      </c>
      <c r="H18" s="15"/>
      <c r="I18" s="11">
        <f>G18+'[1]FS -870 Operations'!$I$18</f>
        <v>15485.7</v>
      </c>
      <c r="J18" s="16"/>
      <c r="K18" s="11">
        <f t="shared" si="0"/>
        <v>12763.3</v>
      </c>
    </row>
    <row r="19" spans="1:13" x14ac:dyDescent="0.2">
      <c r="A19" s="13"/>
      <c r="C19" s="60" t="s">
        <v>100</v>
      </c>
      <c r="D19" s="60"/>
      <c r="E19" s="11">
        <v>3500</v>
      </c>
      <c r="F19" s="14"/>
      <c r="G19" s="11">
        <v>190.42</v>
      </c>
      <c r="H19" s="15"/>
      <c r="I19" s="11">
        <f>G19+'[1]FS -870 Operations'!$I$19</f>
        <v>1316.13</v>
      </c>
      <c r="J19" s="16"/>
      <c r="K19" s="11">
        <f>SUM(E19-I19)</f>
        <v>2183.87</v>
      </c>
    </row>
    <row r="20" spans="1:13" x14ac:dyDescent="0.2">
      <c r="A20" s="13"/>
      <c r="C20" s="14" t="s">
        <v>107</v>
      </c>
      <c r="D20" s="14"/>
      <c r="E20" s="11">
        <v>39096</v>
      </c>
      <c r="F20" s="14"/>
      <c r="G20" s="11">
        <v>3258</v>
      </c>
      <c r="H20" s="15"/>
      <c r="I20" s="11">
        <f>G20+'[1]FS -870 Operations'!$I$20</f>
        <v>29322</v>
      </c>
      <c r="J20" s="16"/>
      <c r="K20" s="11">
        <f>SUM(E20-I20)</f>
        <v>9774</v>
      </c>
    </row>
    <row r="21" spans="1:13" x14ac:dyDescent="0.2">
      <c r="A21" s="13"/>
      <c r="C21" s="14" t="s">
        <v>17</v>
      </c>
      <c r="D21" s="14"/>
      <c r="E21" s="11">
        <v>20900</v>
      </c>
      <c r="F21" s="14"/>
      <c r="G21" s="11">
        <v>0</v>
      </c>
      <c r="H21" s="15"/>
      <c r="I21" s="11">
        <f>G21+'[3]FS -870 Operations'!$I$21</f>
        <v>12159.52</v>
      </c>
      <c r="J21" s="16"/>
      <c r="K21" s="11">
        <f t="shared" si="0"/>
        <v>8740.48</v>
      </c>
    </row>
    <row r="22" spans="1:13" ht="15" x14ac:dyDescent="0.35">
      <c r="A22" s="13"/>
      <c r="C22" s="60" t="s">
        <v>19</v>
      </c>
      <c r="D22" s="60"/>
      <c r="E22" s="11">
        <v>16000</v>
      </c>
      <c r="F22" s="14"/>
      <c r="G22" s="11">
        <v>2554.9699999999998</v>
      </c>
      <c r="H22" s="21"/>
      <c r="I22" s="52">
        <f>G22+'[1]FS -870 Operations'!$I$22</f>
        <v>8669.15</v>
      </c>
      <c r="J22" s="17"/>
      <c r="K22" s="11">
        <f t="shared" si="0"/>
        <v>7330.85</v>
      </c>
    </row>
    <row r="23" spans="1:13" ht="15" x14ac:dyDescent="0.35">
      <c r="A23" s="13"/>
      <c r="C23" s="2" t="s">
        <v>20</v>
      </c>
      <c r="E23" s="19">
        <f>SUM(E14:E22)</f>
        <v>430012</v>
      </c>
      <c r="F23" s="20"/>
      <c r="G23" s="19">
        <f>SUM(G14:G22)</f>
        <v>27337.079999999998</v>
      </c>
      <c r="H23" s="20"/>
      <c r="I23" s="19">
        <f>SUM(I14:I22)</f>
        <v>286158.30000000005</v>
      </c>
      <c r="J23" s="17"/>
      <c r="K23" s="19">
        <f>SUM(K14:K22)</f>
        <v>143853.70000000001</v>
      </c>
    </row>
    <row r="24" spans="1:13" x14ac:dyDescent="0.2">
      <c r="A24" s="4"/>
      <c r="H24" s="15"/>
      <c r="J24" s="16"/>
    </row>
    <row r="25" spans="1:13" x14ac:dyDescent="0.2">
      <c r="A25" s="22"/>
      <c r="H25" s="15"/>
      <c r="J25" s="16"/>
    </row>
    <row r="26" spans="1:13" x14ac:dyDescent="0.2">
      <c r="A26" s="4"/>
      <c r="B26" s="10" t="s">
        <v>21</v>
      </c>
      <c r="E26" s="20">
        <f>SUM(E11-E23)</f>
        <v>-36160</v>
      </c>
      <c r="G26" s="20">
        <f>SUM(G11-G23)</f>
        <v>5475.59</v>
      </c>
      <c r="H26" s="15"/>
      <c r="I26" s="20">
        <f>SUM(I11-I23)</f>
        <v>19155.729999999865</v>
      </c>
      <c r="J26" s="16"/>
      <c r="K26" s="20"/>
    </row>
    <row r="27" spans="1:13" x14ac:dyDescent="0.2">
      <c r="A27" s="4"/>
      <c r="H27" s="15"/>
      <c r="J27" s="16"/>
    </row>
    <row r="28" spans="1:13" x14ac:dyDescent="0.2">
      <c r="H28" s="15"/>
      <c r="J28" s="15"/>
    </row>
    <row r="29" spans="1:13" x14ac:dyDescent="0.2">
      <c r="B29" s="10" t="s">
        <v>22</v>
      </c>
      <c r="E29" s="23">
        <f>6473.86-3290.44</f>
        <v>3183.4199999999996</v>
      </c>
      <c r="H29" s="15"/>
      <c r="J29" s="15"/>
    </row>
    <row r="30" spans="1:13" x14ac:dyDescent="0.2">
      <c r="H30" s="15"/>
      <c r="J30" s="15"/>
    </row>
    <row r="31" spans="1:13" s="11" customFormat="1" x14ac:dyDescent="0.2">
      <c r="A31" s="2"/>
      <c r="B31" s="2"/>
      <c r="C31" s="2"/>
      <c r="D31" s="2"/>
      <c r="F31" s="2"/>
      <c r="H31" s="15"/>
      <c r="J31" s="15"/>
      <c r="L31" s="6"/>
      <c r="M31" s="2"/>
    </row>
    <row r="32" spans="1:13" s="11" customFormat="1" x14ac:dyDescent="0.2">
      <c r="A32" s="2"/>
      <c r="B32" s="2"/>
      <c r="C32" s="2"/>
      <c r="D32" s="2"/>
      <c r="F32" s="2"/>
      <c r="H32" s="15"/>
      <c r="J32" s="15"/>
      <c r="L32" s="6"/>
      <c r="M32" s="2"/>
    </row>
    <row r="33" spans="1:13" s="11" customFormat="1" x14ac:dyDescent="0.2">
      <c r="A33" s="2"/>
      <c r="B33" s="2"/>
      <c r="C33" s="2"/>
      <c r="D33" s="2"/>
      <c r="F33" s="2"/>
      <c r="H33" s="15"/>
      <c r="J33" s="15"/>
      <c r="L33" s="6"/>
      <c r="M33" s="2"/>
    </row>
  </sheetData>
  <mergeCells count="7">
    <mergeCell ref="C19:D19"/>
    <mergeCell ref="C22:D22"/>
    <mergeCell ref="A1:L1"/>
    <mergeCell ref="A3:L3"/>
    <mergeCell ref="C8:D8"/>
    <mergeCell ref="C15:D15"/>
    <mergeCell ref="A2:L2"/>
  </mergeCells>
  <pageMargins left="1.25" right="0.75" top="1.25" bottom="1" header="0.5" footer="0.5"/>
  <pageSetup scale="84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9"/>
  <sheetViews>
    <sheetView zoomScale="80" zoomScaleNormal="80" workbookViewId="0">
      <pane xSplit="4" ySplit="6" topLeftCell="E7" activePane="bottomRight" state="frozen"/>
      <selection activeCell="C4" sqref="C4"/>
      <selection pane="topRight" activeCell="C4" sqref="C4"/>
      <selection pane="bottomLeft" activeCell="C4" sqref="C4"/>
      <selection pane="bottomRight" activeCell="A4" sqref="A4"/>
    </sheetView>
  </sheetViews>
  <sheetFormatPr defaultColWidth="9.140625" defaultRowHeight="12.75" x14ac:dyDescent="0.2"/>
  <cols>
    <col min="1" max="1" width="11.85546875" style="2" customWidth="1"/>
    <col min="2" max="2" width="5.7109375" style="2" customWidth="1"/>
    <col min="3" max="4" width="15.5703125" style="2" customWidth="1"/>
    <col min="5" max="5" width="12.28515625" style="11" customWidth="1"/>
    <col min="6" max="6" width="2.7109375" style="2" customWidth="1"/>
    <col min="7" max="7" width="12.28515625" style="11" customWidth="1"/>
    <col min="8" max="8" width="2.7109375" style="2" customWidth="1"/>
    <col min="9" max="9" width="12.28515625" style="11" customWidth="1"/>
    <col min="10" max="10" width="3.28515625" style="2" bestFit="1" customWidth="1"/>
    <col min="11" max="11" width="12.28515625" style="11" customWidth="1"/>
    <col min="12" max="16384" width="9.140625" style="2"/>
  </cols>
  <sheetData>
    <row r="1" spans="1:13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1"/>
    </row>
    <row r="2" spans="1:13" x14ac:dyDescent="0.2">
      <c r="A2" s="61" t="s">
        <v>23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1"/>
    </row>
    <row r="3" spans="1:13" x14ac:dyDescent="0.2">
      <c r="A3" s="58" t="s">
        <v>114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3"/>
    </row>
    <row r="4" spans="1:13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3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3" x14ac:dyDescent="0.2">
      <c r="A6" s="7"/>
      <c r="E6" s="8" t="s">
        <v>2</v>
      </c>
      <c r="G6" s="8" t="s">
        <v>3</v>
      </c>
      <c r="H6" s="2" t="s">
        <v>4</v>
      </c>
      <c r="I6" s="8" t="s">
        <v>5</v>
      </c>
      <c r="J6" s="9"/>
      <c r="K6" s="8" t="s">
        <v>6</v>
      </c>
    </row>
    <row r="7" spans="1:13" x14ac:dyDescent="0.2">
      <c r="A7" s="4"/>
      <c r="B7" s="10" t="s">
        <v>24</v>
      </c>
      <c r="J7" s="12"/>
    </row>
    <row r="8" spans="1:13" x14ac:dyDescent="0.2">
      <c r="A8" s="13"/>
      <c r="C8" s="2" t="s">
        <v>25</v>
      </c>
      <c r="E8" s="11">
        <v>30660</v>
      </c>
      <c r="G8" s="11">
        <v>7525.42</v>
      </c>
      <c r="H8" s="15"/>
      <c r="I8" s="11">
        <f>G8+'[1]FS -871 Street Lights'!$I$8</f>
        <v>21257.800000000003</v>
      </c>
      <c r="J8" s="16"/>
      <c r="K8" s="11">
        <f>E8-I8</f>
        <v>9402.1999999999971</v>
      </c>
      <c r="L8" s="6"/>
    </row>
    <row r="9" spans="1:13" ht="15" x14ac:dyDescent="0.35">
      <c r="A9" s="18"/>
      <c r="C9" s="2" t="s">
        <v>26</v>
      </c>
      <c r="E9" s="19">
        <f>E8</f>
        <v>30660</v>
      </c>
      <c r="F9" s="20"/>
      <c r="G9" s="19">
        <f>G8</f>
        <v>7525.42</v>
      </c>
      <c r="H9" s="20"/>
      <c r="I9" s="19">
        <f>I8</f>
        <v>21257.800000000003</v>
      </c>
      <c r="J9" s="17"/>
      <c r="K9" s="19">
        <f>SUM(K8)</f>
        <v>9402.1999999999971</v>
      </c>
    </row>
    <row r="10" spans="1:13" x14ac:dyDescent="0.2">
      <c r="A10" s="13"/>
      <c r="H10" s="15"/>
      <c r="J10" s="16"/>
    </row>
    <row r="11" spans="1:13" x14ac:dyDescent="0.2">
      <c r="A11" s="13"/>
      <c r="B11" s="10" t="s">
        <v>27</v>
      </c>
      <c r="H11" s="15"/>
      <c r="J11" s="16"/>
    </row>
    <row r="12" spans="1:13" ht="15" x14ac:dyDescent="0.35">
      <c r="A12" s="13"/>
      <c r="C12" s="2" t="s">
        <v>25</v>
      </c>
      <c r="E12" s="20">
        <v>29500</v>
      </c>
      <c r="G12" s="20">
        <v>2496.37</v>
      </c>
      <c r="H12" s="24"/>
      <c r="I12" s="11">
        <f>G12+'[1]FS -871 Street Lights'!$I$12</f>
        <v>22446.519999999997</v>
      </c>
      <c r="J12" s="17"/>
      <c r="K12" s="11">
        <f>SUM(E12-I12)</f>
        <v>7053.4800000000032</v>
      </c>
    </row>
    <row r="13" spans="1:13" ht="15" x14ac:dyDescent="0.35">
      <c r="A13" s="13"/>
      <c r="C13" s="2" t="s">
        <v>28</v>
      </c>
      <c r="E13" s="19">
        <f>E12</f>
        <v>29500</v>
      </c>
      <c r="F13" s="20"/>
      <c r="G13" s="19">
        <f>SUM(G12)</f>
        <v>2496.37</v>
      </c>
      <c r="H13" s="20"/>
      <c r="I13" s="19">
        <f>SUM(I12)</f>
        <v>22446.519999999997</v>
      </c>
      <c r="J13" s="17"/>
      <c r="K13" s="19">
        <f>SUM(K12)</f>
        <v>7053.4800000000032</v>
      </c>
    </row>
    <row r="14" spans="1:13" x14ac:dyDescent="0.2">
      <c r="A14" s="4"/>
      <c r="H14" s="15"/>
      <c r="J14" s="16"/>
    </row>
    <row r="15" spans="1:13" x14ac:dyDescent="0.2">
      <c r="A15" s="22"/>
      <c r="H15" s="15"/>
      <c r="J15" s="16"/>
    </row>
    <row r="16" spans="1:13" x14ac:dyDescent="0.2">
      <c r="A16" s="4"/>
      <c r="B16" s="10" t="s">
        <v>29</v>
      </c>
      <c r="E16" s="20">
        <f>SUM(E9-E13)</f>
        <v>1160</v>
      </c>
      <c r="G16" s="20">
        <f>SUM(G9-G13)</f>
        <v>5029.05</v>
      </c>
      <c r="H16" s="15"/>
      <c r="I16" s="20">
        <f>SUM(I9-I13)</f>
        <v>-1188.7199999999939</v>
      </c>
      <c r="J16" s="16"/>
      <c r="K16" s="20"/>
    </row>
    <row r="17" spans="1:10" x14ac:dyDescent="0.2">
      <c r="A17" s="4"/>
      <c r="H17" s="15"/>
      <c r="J17" s="16"/>
    </row>
    <row r="18" spans="1:10" x14ac:dyDescent="0.2">
      <c r="A18" s="4"/>
      <c r="H18" s="15"/>
      <c r="J18" s="16"/>
    </row>
    <row r="19" spans="1:10" x14ac:dyDescent="0.2">
      <c r="B19" s="10" t="s">
        <v>30</v>
      </c>
      <c r="C19" s="10"/>
      <c r="D19" s="10"/>
      <c r="E19" s="23"/>
    </row>
  </sheetData>
  <mergeCells count="3">
    <mergeCell ref="A1:L1"/>
    <mergeCell ref="A2:L2"/>
    <mergeCell ref="A3:L3"/>
  </mergeCells>
  <pageMargins left="1.25" right="0.75" top="1.25" bottom="1" header="0.5" footer="0.5"/>
  <pageSetup scale="7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5"/>
  <sheetViews>
    <sheetView zoomScale="80" zoomScaleNormal="80" workbookViewId="0">
      <pane xSplit="4" ySplit="6" topLeftCell="E7" activePane="bottomRight" state="frozen"/>
      <selection activeCell="A3" sqref="A3:L3"/>
      <selection pane="topRight" activeCell="A3" sqref="A3:L3"/>
      <selection pane="bottomLeft" activeCell="A3" sqref="A3:L3"/>
      <selection pane="bottomRight" activeCell="A4" sqref="A4"/>
    </sheetView>
  </sheetViews>
  <sheetFormatPr defaultColWidth="9.140625" defaultRowHeight="12.75" x14ac:dyDescent="0.2"/>
  <cols>
    <col min="1" max="1" width="9" style="2" customWidth="1"/>
    <col min="2" max="2" width="5.7109375" style="2" customWidth="1"/>
    <col min="3" max="4" width="15.5703125" style="2" customWidth="1"/>
    <col min="5" max="5" width="12.28515625" style="11" customWidth="1"/>
    <col min="6" max="6" width="2.7109375" style="2" customWidth="1"/>
    <col min="7" max="7" width="12.28515625" style="11" customWidth="1"/>
    <col min="8" max="8" width="2.7109375" style="2" customWidth="1"/>
    <col min="9" max="9" width="12.28515625" style="11" customWidth="1"/>
    <col min="10" max="10" width="3.28515625" style="2" bestFit="1" customWidth="1"/>
    <col min="11" max="11" width="12.28515625" style="11" customWidth="1"/>
    <col min="12" max="16384" width="9.140625" style="2"/>
  </cols>
  <sheetData>
    <row r="1" spans="1:13" x14ac:dyDescent="0.2">
      <c r="A1" s="62" t="s">
        <v>31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1"/>
    </row>
    <row r="2" spans="1:13" x14ac:dyDescent="0.2">
      <c r="A2" s="62" t="s">
        <v>32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1"/>
    </row>
    <row r="3" spans="1:13" x14ac:dyDescent="0.2">
      <c r="A3" s="58" t="s">
        <v>114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3"/>
    </row>
    <row r="4" spans="1:13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3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3" x14ac:dyDescent="0.2">
      <c r="A6" s="7"/>
      <c r="E6" s="8" t="s">
        <v>2</v>
      </c>
      <c r="G6" s="8" t="s">
        <v>3</v>
      </c>
      <c r="H6" s="2" t="s">
        <v>4</v>
      </c>
      <c r="I6" s="8" t="s">
        <v>5</v>
      </c>
      <c r="J6" s="9"/>
      <c r="K6" s="8" t="s">
        <v>6</v>
      </c>
    </row>
    <row r="7" spans="1:13" x14ac:dyDescent="0.2">
      <c r="A7" s="4"/>
      <c r="B7" s="10" t="s">
        <v>33</v>
      </c>
      <c r="J7" s="12"/>
    </row>
    <row r="8" spans="1:13" ht="15" x14ac:dyDescent="0.35">
      <c r="A8" s="13"/>
      <c r="C8" s="14" t="s">
        <v>34</v>
      </c>
      <c r="D8" s="14"/>
      <c r="E8" s="11">
        <v>48820</v>
      </c>
      <c r="F8" s="14"/>
      <c r="G8" s="11">
        <v>0</v>
      </c>
      <c r="H8" s="15"/>
      <c r="I8" s="11">
        <f>G8</f>
        <v>0</v>
      </c>
      <c r="J8" s="17"/>
      <c r="K8" s="11">
        <f>SUM(E8-I8)</f>
        <v>48820</v>
      </c>
    </row>
    <row r="9" spans="1:13" ht="15" x14ac:dyDescent="0.35">
      <c r="A9" s="13"/>
      <c r="C9" s="60" t="s">
        <v>9</v>
      </c>
      <c r="D9" s="60"/>
      <c r="E9" s="11">
        <v>35000</v>
      </c>
      <c r="F9" s="14"/>
      <c r="G9" s="11">
        <v>0</v>
      </c>
      <c r="H9" s="15"/>
      <c r="I9" s="52">
        <v>18708.990000000002</v>
      </c>
      <c r="J9" s="17"/>
      <c r="K9" s="11">
        <f>SUM(E9-I9)</f>
        <v>16291.009999999998</v>
      </c>
      <c r="L9" s="6"/>
    </row>
    <row r="10" spans="1:13" ht="15" x14ac:dyDescent="0.35">
      <c r="A10" s="18"/>
      <c r="C10" s="2" t="s">
        <v>35</v>
      </c>
      <c r="E10" s="19">
        <f>E8+E9</f>
        <v>83820</v>
      </c>
      <c r="F10" s="20"/>
      <c r="G10" s="19">
        <f>SUM(G8:G9)</f>
        <v>0</v>
      </c>
      <c r="H10" s="20"/>
      <c r="I10" s="19">
        <f>SUM(I8:I9)</f>
        <v>18708.990000000002</v>
      </c>
      <c r="J10" s="17"/>
      <c r="K10" s="19">
        <f>SUM(K8:K9)</f>
        <v>65111.009999999995</v>
      </c>
    </row>
    <row r="11" spans="1:13" x14ac:dyDescent="0.2">
      <c r="A11" s="13"/>
      <c r="H11" s="15"/>
      <c r="J11" s="16"/>
    </row>
    <row r="12" spans="1:13" x14ac:dyDescent="0.2">
      <c r="A12" s="13"/>
      <c r="B12" s="10" t="s">
        <v>36</v>
      </c>
      <c r="H12" s="15"/>
      <c r="J12" s="16"/>
    </row>
    <row r="13" spans="1:13" x14ac:dyDescent="0.2">
      <c r="A13" s="13"/>
      <c r="B13" s="10"/>
      <c r="C13" s="2" t="s">
        <v>98</v>
      </c>
      <c r="E13" s="11">
        <v>43000</v>
      </c>
      <c r="G13" s="11">
        <v>3276.46</v>
      </c>
      <c r="H13" s="15"/>
      <c r="I13" s="11">
        <f>G13+'[1]FS -872 Bond Fees'!$I$13</f>
        <v>31009.349999999995</v>
      </c>
      <c r="J13" s="16"/>
      <c r="K13" s="11">
        <f>SUM(E13-I13)</f>
        <v>11990.650000000005</v>
      </c>
    </row>
    <row r="14" spans="1:13" x14ac:dyDescent="0.2">
      <c r="A14" s="13"/>
      <c r="B14" s="10"/>
      <c r="C14" s="60" t="s">
        <v>13</v>
      </c>
      <c r="D14" s="60"/>
      <c r="E14" s="11">
        <f>2640+620+2560</f>
        <v>5820</v>
      </c>
      <c r="G14" s="11">
        <f>203.14+47.5+196.58</f>
        <v>447.22</v>
      </c>
      <c r="H14" s="15"/>
      <c r="I14" s="11">
        <f>G14+'[1]FS -872 Bond Fees'!$I$14</f>
        <v>7381.04</v>
      </c>
      <c r="J14" s="16"/>
      <c r="K14" s="11">
        <f t="shared" ref="K14:K16" si="0">SUM(E14-I14)</f>
        <v>-1561.04</v>
      </c>
    </row>
    <row r="15" spans="1:13" x14ac:dyDescent="0.2">
      <c r="A15" s="13"/>
      <c r="B15" s="10"/>
      <c r="C15" s="2" t="s">
        <v>16</v>
      </c>
      <c r="E15" s="11">
        <v>0</v>
      </c>
      <c r="G15" s="11">
        <v>2945.33</v>
      </c>
      <c r="H15" s="15"/>
      <c r="I15" s="11">
        <f>G15+'[1]FS -872 Bond Fees'!$I$15</f>
        <v>24071.949999999997</v>
      </c>
      <c r="J15" s="16"/>
      <c r="K15" s="11">
        <f t="shared" si="0"/>
        <v>-24071.949999999997</v>
      </c>
    </row>
    <row r="16" spans="1:13" x14ac:dyDescent="0.2">
      <c r="A16" s="13"/>
      <c r="C16" s="25" t="s">
        <v>37</v>
      </c>
      <c r="D16" s="14"/>
      <c r="E16" s="11">
        <v>0</v>
      </c>
      <c r="F16" s="14"/>
      <c r="G16" s="11">
        <v>0</v>
      </c>
      <c r="H16" s="15"/>
      <c r="I16" s="11">
        <f t="shared" ref="I16" si="1">G16</f>
        <v>0</v>
      </c>
      <c r="J16" s="16"/>
      <c r="K16" s="52">
        <f t="shared" si="0"/>
        <v>0</v>
      </c>
    </row>
    <row r="17" spans="1:13" ht="15" x14ac:dyDescent="0.35">
      <c r="A17" s="13"/>
      <c r="C17" s="2" t="s">
        <v>38</v>
      </c>
      <c r="E17" s="19">
        <f>SUM(E13:E16)</f>
        <v>48820</v>
      </c>
      <c r="F17" s="20"/>
      <c r="G17" s="19">
        <f>SUM(G13:G16)</f>
        <v>6669.01</v>
      </c>
      <c r="H17" s="20"/>
      <c r="I17" s="19">
        <f>SUM(I13:I16)</f>
        <v>62462.339999999989</v>
      </c>
      <c r="J17" s="17"/>
      <c r="K17" s="19">
        <f>SUM(K13:K16)</f>
        <v>-13642.339999999993</v>
      </c>
    </row>
    <row r="18" spans="1:13" x14ac:dyDescent="0.2">
      <c r="A18" s="4"/>
      <c r="H18" s="15"/>
      <c r="J18" s="16"/>
    </row>
    <row r="19" spans="1:13" x14ac:dyDescent="0.2">
      <c r="A19" s="22"/>
      <c r="H19" s="15"/>
      <c r="J19" s="16"/>
    </row>
    <row r="20" spans="1:13" x14ac:dyDescent="0.2">
      <c r="A20" s="4"/>
      <c r="B20" s="10" t="s">
        <v>39</v>
      </c>
      <c r="E20" s="20">
        <f>SUM(E10-E17)</f>
        <v>35000</v>
      </c>
      <c r="G20" s="20">
        <f>SUM(G10-G17)</f>
        <v>-6669.01</v>
      </c>
      <c r="H20" s="15"/>
      <c r="I20" s="20">
        <f>SUM(I10-I17)</f>
        <v>-43753.349999999991</v>
      </c>
      <c r="J20" s="16"/>
      <c r="K20" s="20"/>
    </row>
    <row r="21" spans="1:13" x14ac:dyDescent="0.2">
      <c r="A21" s="4"/>
      <c r="H21" s="15"/>
      <c r="J21" s="16"/>
    </row>
    <row r="22" spans="1:13" x14ac:dyDescent="0.2">
      <c r="A22" s="4"/>
      <c r="H22" s="15"/>
      <c r="J22" s="16"/>
    </row>
    <row r="23" spans="1:13" s="11" customFormat="1" x14ac:dyDescent="0.2">
      <c r="A23" s="2"/>
      <c r="B23" s="10" t="s">
        <v>40</v>
      </c>
      <c r="C23" s="2"/>
      <c r="D23" s="2"/>
      <c r="E23" s="23">
        <v>1237108.07</v>
      </c>
      <c r="F23" s="2"/>
      <c r="H23" s="15"/>
      <c r="J23" s="15"/>
      <c r="L23" s="2"/>
      <c r="M23" s="2"/>
    </row>
    <row r="24" spans="1:13" s="11" customFormat="1" x14ac:dyDescent="0.2">
      <c r="A24" s="2"/>
      <c r="B24" s="10" t="s">
        <v>79</v>
      </c>
      <c r="C24" s="2"/>
      <c r="D24" s="2"/>
      <c r="E24" s="23">
        <v>0</v>
      </c>
      <c r="F24" s="2"/>
      <c r="H24" s="15"/>
      <c r="J24" s="15"/>
      <c r="L24" s="2"/>
      <c r="M24" s="2"/>
    </row>
    <row r="25" spans="1:13" s="11" customFormat="1" x14ac:dyDescent="0.2">
      <c r="A25" s="2"/>
      <c r="B25" s="2"/>
      <c r="C25" s="2"/>
      <c r="D25" s="2"/>
      <c r="F25" s="2"/>
      <c r="H25" s="15"/>
      <c r="J25" s="15"/>
      <c r="L25" s="2"/>
      <c r="M25" s="2"/>
    </row>
  </sheetData>
  <mergeCells count="5">
    <mergeCell ref="A1:L1"/>
    <mergeCell ref="A2:L2"/>
    <mergeCell ref="A3:L3"/>
    <mergeCell ref="C9:D9"/>
    <mergeCell ref="C14:D14"/>
  </mergeCells>
  <pageMargins left="1.25" right="0.75" top="1.25" bottom="1" header="0.5" footer="0.5"/>
  <pageSetup scale="81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62"/>
  <sheetViews>
    <sheetView tabSelected="1" workbookViewId="0">
      <selection activeCell="A4" sqref="A4"/>
    </sheetView>
  </sheetViews>
  <sheetFormatPr defaultRowHeight="12.75" x14ac:dyDescent="0.2"/>
  <cols>
    <col min="1" max="1" width="9.140625" style="34"/>
    <col min="2" max="2" width="14.7109375" style="4" customWidth="1"/>
    <col min="3" max="3" width="36.28515625" style="2" customWidth="1"/>
    <col min="4" max="4" width="17.42578125" style="33" bestFit="1" customWidth="1"/>
    <col min="5" max="5" width="19" style="33" bestFit="1" customWidth="1"/>
    <col min="6" max="16384" width="9.140625" style="2"/>
  </cols>
  <sheetData>
    <row r="1" spans="1:12" x14ac:dyDescent="0.2">
      <c r="A1" s="5" t="s">
        <v>31</v>
      </c>
      <c r="B1" s="5"/>
      <c r="C1" s="5"/>
      <c r="D1" s="5"/>
      <c r="E1" s="5"/>
      <c r="F1" s="26"/>
      <c r="G1" s="26"/>
      <c r="H1" s="26"/>
      <c r="I1" s="26"/>
      <c r="K1" s="11"/>
    </row>
    <row r="2" spans="1:12" x14ac:dyDescent="0.2">
      <c r="A2" s="62" t="s">
        <v>48</v>
      </c>
      <c r="B2" s="62"/>
      <c r="C2" s="62"/>
      <c r="D2" s="62"/>
      <c r="E2" s="62"/>
      <c r="F2" s="26"/>
      <c r="G2" s="26"/>
      <c r="H2" s="26"/>
      <c r="I2" s="26"/>
      <c r="K2" s="11"/>
    </row>
    <row r="3" spans="1:12" x14ac:dyDescent="0.2">
      <c r="A3" s="58" t="s">
        <v>114</v>
      </c>
      <c r="B3" s="58"/>
      <c r="C3" s="58"/>
      <c r="D3" s="58"/>
      <c r="E3" s="58"/>
      <c r="F3" s="51"/>
      <c r="G3" s="51"/>
      <c r="H3" s="51"/>
      <c r="I3" s="51"/>
      <c r="J3" s="51"/>
      <c r="K3" s="51"/>
      <c r="L3" s="51"/>
    </row>
    <row r="4" spans="1:12" x14ac:dyDescent="0.2">
      <c r="A4" s="27"/>
      <c r="B4" s="27"/>
      <c r="C4" s="27"/>
      <c r="D4" s="28"/>
      <c r="E4" s="29"/>
      <c r="F4" s="30"/>
      <c r="G4" s="11"/>
      <c r="I4" s="11"/>
      <c r="J4" s="31"/>
      <c r="K4" s="11"/>
    </row>
    <row r="5" spans="1:12" x14ac:dyDescent="0.2">
      <c r="A5" s="27"/>
      <c r="B5" s="4">
        <v>1010</v>
      </c>
      <c r="C5" s="32" t="s">
        <v>49</v>
      </c>
      <c r="D5" s="33">
        <v>0</v>
      </c>
      <c r="E5" s="29"/>
      <c r="F5" s="30"/>
      <c r="G5" s="11"/>
      <c r="I5" s="11"/>
      <c r="J5" s="31"/>
      <c r="K5" s="11"/>
    </row>
    <row r="6" spans="1:12" x14ac:dyDescent="0.2">
      <c r="B6" s="4">
        <v>1011</v>
      </c>
      <c r="C6" s="2" t="s">
        <v>50</v>
      </c>
      <c r="D6" s="33">
        <v>6473.86</v>
      </c>
    </row>
    <row r="7" spans="1:12" x14ac:dyDescent="0.2">
      <c r="A7" s="53" t="s">
        <v>105</v>
      </c>
      <c r="B7" s="4">
        <v>1019</v>
      </c>
      <c r="C7" s="2" t="s">
        <v>51</v>
      </c>
      <c r="D7" s="33">
        <v>1237108.07</v>
      </c>
      <c r="E7" s="33" t="s">
        <v>105</v>
      </c>
    </row>
    <row r="8" spans="1:12" x14ac:dyDescent="0.2">
      <c r="B8" s="4">
        <v>1020</v>
      </c>
      <c r="C8" s="2" t="s">
        <v>52</v>
      </c>
      <c r="D8" s="33">
        <v>0</v>
      </c>
    </row>
    <row r="9" spans="1:12" x14ac:dyDescent="0.2">
      <c r="B9" s="4">
        <v>1022</v>
      </c>
      <c r="C9" s="2" t="s">
        <v>53</v>
      </c>
      <c r="D9" s="33">
        <v>0</v>
      </c>
    </row>
    <row r="10" spans="1:12" x14ac:dyDescent="0.2">
      <c r="B10" s="4">
        <v>1099</v>
      </c>
      <c r="C10" s="2" t="s">
        <v>54</v>
      </c>
      <c r="D10" s="33">
        <v>-3290.44</v>
      </c>
    </row>
    <row r="11" spans="1:12" x14ac:dyDescent="0.2">
      <c r="B11" s="35" t="s">
        <v>55</v>
      </c>
      <c r="C11" s="10" t="s">
        <v>49</v>
      </c>
      <c r="D11" s="36">
        <f>SUM(D5:D10)</f>
        <v>1240291.4900000002</v>
      </c>
      <c r="E11" s="36"/>
    </row>
    <row r="13" spans="1:12" x14ac:dyDescent="0.2">
      <c r="B13" s="4">
        <v>1110</v>
      </c>
      <c r="C13" s="2" t="s">
        <v>56</v>
      </c>
      <c r="D13" s="33">
        <v>0</v>
      </c>
    </row>
    <row r="14" spans="1:12" x14ac:dyDescent="0.2">
      <c r="B14" s="4">
        <v>1135</v>
      </c>
      <c r="C14" s="2" t="s">
        <v>57</v>
      </c>
      <c r="D14" s="33">
        <v>0</v>
      </c>
    </row>
    <row r="15" spans="1:12" x14ac:dyDescent="0.2">
      <c r="B15" s="4">
        <v>1175</v>
      </c>
      <c r="C15" s="2" t="s">
        <v>58</v>
      </c>
      <c r="D15" s="33">
        <v>-0.4</v>
      </c>
    </row>
    <row r="16" spans="1:12" x14ac:dyDescent="0.2">
      <c r="B16" s="4">
        <v>1187</v>
      </c>
      <c r="C16" s="2" t="s">
        <v>103</v>
      </c>
      <c r="D16" s="33">
        <v>0</v>
      </c>
    </row>
    <row r="17" spans="1:4" x14ac:dyDescent="0.2">
      <c r="B17" s="4">
        <v>1190</v>
      </c>
      <c r="C17" s="2" t="s">
        <v>85</v>
      </c>
      <c r="D17" s="33">
        <v>0</v>
      </c>
    </row>
    <row r="18" spans="1:4" x14ac:dyDescent="0.2">
      <c r="B18" s="35" t="s">
        <v>55</v>
      </c>
      <c r="C18" s="10" t="s">
        <v>59</v>
      </c>
      <c r="D18" s="36">
        <f>SUM(D13:D17)</f>
        <v>-0.4</v>
      </c>
    </row>
    <row r="20" spans="1:4" x14ac:dyDescent="0.2">
      <c r="B20" s="4">
        <v>1451</v>
      </c>
      <c r="C20" s="2" t="s">
        <v>111</v>
      </c>
      <c r="D20" s="36">
        <v>4750</v>
      </c>
    </row>
    <row r="22" spans="1:4" s="33" customFormat="1" x14ac:dyDescent="0.2">
      <c r="A22" s="34"/>
      <c r="B22" s="4">
        <v>1501</v>
      </c>
      <c r="C22" s="2" t="s">
        <v>60</v>
      </c>
      <c r="D22" s="33">
        <v>189149.7</v>
      </c>
    </row>
    <row r="23" spans="1:4" s="33" customFormat="1" x14ac:dyDescent="0.2">
      <c r="A23" s="34"/>
      <c r="B23" s="4">
        <v>1510</v>
      </c>
      <c r="C23" s="2" t="s">
        <v>61</v>
      </c>
      <c r="D23" s="33">
        <v>8065.29</v>
      </c>
    </row>
    <row r="24" spans="1:4" s="33" customFormat="1" x14ac:dyDescent="0.2">
      <c r="A24" s="34"/>
      <c r="B24" s="4">
        <v>1530</v>
      </c>
      <c r="C24" s="2" t="s">
        <v>101</v>
      </c>
      <c r="D24" s="33">
        <v>0</v>
      </c>
    </row>
    <row r="25" spans="1:4" s="33" customFormat="1" x14ac:dyDescent="0.2">
      <c r="A25" s="34"/>
      <c r="B25" s="4">
        <v>1531</v>
      </c>
      <c r="C25" s="2" t="s">
        <v>104</v>
      </c>
      <c r="D25" s="33">
        <v>0.33</v>
      </c>
    </row>
    <row r="26" spans="1:4" s="33" customFormat="1" x14ac:dyDescent="0.2">
      <c r="A26" s="34"/>
      <c r="B26" s="4">
        <v>1545</v>
      </c>
      <c r="C26" s="2" t="s">
        <v>62</v>
      </c>
      <c r="D26" s="33">
        <v>24272.98</v>
      </c>
    </row>
    <row r="27" spans="1:4" s="33" customFormat="1" x14ac:dyDescent="0.2">
      <c r="A27" s="34"/>
      <c r="B27" s="4">
        <v>1546</v>
      </c>
      <c r="C27" s="2" t="s">
        <v>63</v>
      </c>
      <c r="D27" s="33">
        <v>-32338.27</v>
      </c>
    </row>
    <row r="28" spans="1:4" x14ac:dyDescent="0.2">
      <c r="B28" s="35" t="s">
        <v>55</v>
      </c>
      <c r="C28" s="10" t="s">
        <v>64</v>
      </c>
      <c r="D28" s="36">
        <f>SUM(D22:D27)</f>
        <v>189150.03000000003</v>
      </c>
    </row>
    <row r="30" spans="1:4" x14ac:dyDescent="0.2">
      <c r="B30" s="35" t="s">
        <v>55</v>
      </c>
      <c r="C30" s="10" t="s">
        <v>65</v>
      </c>
      <c r="D30" s="36">
        <f>SUM(D11+D18+D28)+D20</f>
        <v>1434191.1200000003</v>
      </c>
    </row>
    <row r="32" spans="1:4" x14ac:dyDescent="0.2">
      <c r="C32" s="37" t="s">
        <v>80</v>
      </c>
      <c r="D32" s="38">
        <v>0</v>
      </c>
    </row>
    <row r="34" spans="2:5" x14ac:dyDescent="0.2">
      <c r="B34" s="4">
        <v>2050</v>
      </c>
      <c r="C34" s="2" t="s">
        <v>66</v>
      </c>
      <c r="E34" s="33">
        <v>0</v>
      </c>
    </row>
    <row r="35" spans="2:5" x14ac:dyDescent="0.2">
      <c r="B35" s="4">
        <v>2052</v>
      </c>
      <c r="C35" s="2" t="s">
        <v>109</v>
      </c>
      <c r="E35" s="33">
        <v>0</v>
      </c>
    </row>
    <row r="36" spans="2:5" x14ac:dyDescent="0.2">
      <c r="B36" s="35" t="s">
        <v>55</v>
      </c>
      <c r="C36" s="10" t="s">
        <v>66</v>
      </c>
      <c r="D36" s="36"/>
      <c r="E36" s="36">
        <f>SUM(E34:E35)</f>
        <v>0</v>
      </c>
    </row>
    <row r="38" spans="2:5" x14ac:dyDescent="0.2">
      <c r="B38" s="4">
        <v>2115</v>
      </c>
      <c r="C38" s="2" t="s">
        <v>67</v>
      </c>
      <c r="E38" s="33">
        <v>0</v>
      </c>
    </row>
    <row r="39" spans="2:5" x14ac:dyDescent="0.2">
      <c r="B39" s="4">
        <v>2116</v>
      </c>
      <c r="C39" s="2" t="s">
        <v>68</v>
      </c>
      <c r="E39" s="33">
        <v>6.05</v>
      </c>
    </row>
    <row r="40" spans="2:5" x14ac:dyDescent="0.2">
      <c r="B40" s="35" t="s">
        <v>55</v>
      </c>
      <c r="C40" s="10" t="s">
        <v>69</v>
      </c>
      <c r="D40" s="36"/>
      <c r="E40" s="36">
        <f>SUM(E38:E39)</f>
        <v>6.05</v>
      </c>
    </row>
    <row r="42" spans="2:5" x14ac:dyDescent="0.2">
      <c r="B42" s="4">
        <v>2212</v>
      </c>
      <c r="C42" s="2" t="s">
        <v>70</v>
      </c>
      <c r="E42" s="33">
        <v>-447.21</v>
      </c>
    </row>
    <row r="43" spans="2:5" x14ac:dyDescent="0.2">
      <c r="B43" s="4">
        <v>2215</v>
      </c>
      <c r="C43" s="2" t="s">
        <v>110</v>
      </c>
      <c r="E43" s="33">
        <v>0</v>
      </c>
    </row>
    <row r="44" spans="2:5" x14ac:dyDescent="0.2">
      <c r="B44" s="4">
        <v>2216</v>
      </c>
      <c r="C44" s="2" t="s">
        <v>112</v>
      </c>
      <c r="E44" s="33">
        <v>0</v>
      </c>
    </row>
    <row r="45" spans="2:5" x14ac:dyDescent="0.2">
      <c r="B45" s="35" t="s">
        <v>55</v>
      </c>
      <c r="C45" s="10" t="s">
        <v>71</v>
      </c>
      <c r="D45" s="36"/>
      <c r="E45" s="36">
        <f>SUM(E42:E44)</f>
        <v>-447.21</v>
      </c>
    </row>
    <row r="47" spans="2:5" x14ac:dyDescent="0.2">
      <c r="B47" s="4">
        <v>2901</v>
      </c>
      <c r="C47" s="2" t="s">
        <v>72</v>
      </c>
      <c r="E47" s="33">
        <v>0</v>
      </c>
    </row>
    <row r="48" spans="2:5" x14ac:dyDescent="0.2">
      <c r="B48" s="4">
        <v>2951</v>
      </c>
      <c r="C48" s="2" t="s">
        <v>73</v>
      </c>
      <c r="E48" s="33">
        <v>0</v>
      </c>
    </row>
    <row r="49" spans="2:5" x14ac:dyDescent="0.2">
      <c r="B49" s="4">
        <v>2952</v>
      </c>
      <c r="C49" s="2" t="s">
        <v>102</v>
      </c>
      <c r="E49" s="33">
        <v>0</v>
      </c>
    </row>
    <row r="50" spans="2:5" x14ac:dyDescent="0.2">
      <c r="B50" s="4">
        <v>2955</v>
      </c>
      <c r="C50" s="2" t="s">
        <v>74</v>
      </c>
      <c r="E50" s="33">
        <v>2708.09</v>
      </c>
    </row>
    <row r="51" spans="2:5" x14ac:dyDescent="0.2">
      <c r="B51" s="4">
        <v>2961</v>
      </c>
      <c r="C51" s="2" t="s">
        <v>113</v>
      </c>
      <c r="E51" s="33">
        <v>6318</v>
      </c>
    </row>
    <row r="52" spans="2:5" x14ac:dyDescent="0.2">
      <c r="B52" s="4">
        <v>2956</v>
      </c>
      <c r="C52" s="2" t="s">
        <v>75</v>
      </c>
      <c r="E52" s="33">
        <v>0</v>
      </c>
    </row>
    <row r="53" spans="2:5" x14ac:dyDescent="0.2">
      <c r="B53" s="4">
        <v>5063</v>
      </c>
      <c r="C53" s="2" t="s">
        <v>70</v>
      </c>
      <c r="E53" s="33">
        <v>0</v>
      </c>
    </row>
    <row r="54" spans="2:5" x14ac:dyDescent="0.2">
      <c r="B54" s="35" t="s">
        <v>55</v>
      </c>
      <c r="C54" s="10" t="s">
        <v>76</v>
      </c>
      <c r="D54" s="36"/>
      <c r="E54" s="36">
        <f>SUM(E47:E53)</f>
        <v>9026.09</v>
      </c>
    </row>
    <row r="56" spans="2:5" x14ac:dyDescent="0.2">
      <c r="B56" s="35" t="s">
        <v>55</v>
      </c>
      <c r="C56" s="10" t="s">
        <v>77</v>
      </c>
      <c r="D56" s="36"/>
      <c r="E56" s="36">
        <f>SUM(E36+E40+E45+E54)</f>
        <v>8584.93</v>
      </c>
    </row>
    <row r="57" spans="2:5" x14ac:dyDescent="0.2">
      <c r="B57" s="35"/>
      <c r="C57" s="10"/>
      <c r="D57" s="36"/>
      <c r="E57" s="36"/>
    </row>
    <row r="58" spans="2:5" x14ac:dyDescent="0.2">
      <c r="B58" s="35"/>
      <c r="C58" s="37" t="s">
        <v>81</v>
      </c>
      <c r="D58" s="38"/>
      <c r="E58" s="38">
        <v>0</v>
      </c>
    </row>
    <row r="60" spans="2:5" x14ac:dyDescent="0.2">
      <c r="B60" s="35" t="s">
        <v>55</v>
      </c>
      <c r="C60" s="10" t="s">
        <v>78</v>
      </c>
      <c r="D60" s="36"/>
      <c r="E60" s="36">
        <f>D30+D32-E56-E58</f>
        <v>1425606.1900000004</v>
      </c>
    </row>
    <row r="62" spans="2:5" x14ac:dyDescent="0.2">
      <c r="B62" s="33" t="s">
        <v>106</v>
      </c>
    </row>
  </sheetData>
  <mergeCells count="2">
    <mergeCell ref="A2:E2"/>
    <mergeCell ref="A3:E3"/>
  </mergeCells>
  <pageMargins left="0.5" right="0.5" top="0.19" bottom="0.18" header="0.17" footer="0.18"/>
  <pageSetup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21"/>
  <sheetViews>
    <sheetView zoomScale="80" zoomScaleNormal="80" workbookViewId="0">
      <pane xSplit="4" ySplit="6" topLeftCell="E7" activePane="bottomRight" state="frozen"/>
      <selection activeCell="A3" sqref="A3:L3"/>
      <selection pane="topRight" activeCell="A3" sqref="A3:L3"/>
      <selection pane="bottomLeft" activeCell="A3" sqref="A3:L3"/>
      <selection pane="bottomRight" activeCell="A3" sqref="A3:L3"/>
    </sheetView>
  </sheetViews>
  <sheetFormatPr defaultColWidth="9.140625" defaultRowHeight="12.75" x14ac:dyDescent="0.2"/>
  <cols>
    <col min="1" max="1" width="12.140625" style="2" customWidth="1"/>
    <col min="2" max="2" width="5.7109375" style="2" customWidth="1"/>
    <col min="3" max="3" width="15.5703125" style="2" customWidth="1"/>
    <col min="4" max="4" width="16.7109375" style="2" customWidth="1"/>
    <col min="5" max="5" width="12.28515625" style="11" customWidth="1"/>
    <col min="6" max="6" width="2.7109375" style="2" customWidth="1"/>
    <col min="7" max="7" width="12.28515625" style="11" customWidth="1"/>
    <col min="8" max="8" width="2.7109375" style="2" customWidth="1"/>
    <col min="9" max="9" width="12.28515625" style="11" customWidth="1"/>
    <col min="10" max="10" width="3.28515625" style="2" bestFit="1" customWidth="1"/>
    <col min="11" max="11" width="12.28515625" style="11" customWidth="1"/>
    <col min="12" max="16384" width="9.140625" style="2"/>
  </cols>
  <sheetData>
    <row r="1" spans="1:13" x14ac:dyDescent="0.2">
      <c r="A1" s="62" t="s">
        <v>31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1"/>
    </row>
    <row r="2" spans="1:13" x14ac:dyDescent="0.2">
      <c r="A2" s="61" t="s">
        <v>41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1"/>
    </row>
    <row r="3" spans="1:13" x14ac:dyDescent="0.2">
      <c r="A3" s="58" t="s">
        <v>99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3"/>
    </row>
    <row r="4" spans="1:13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3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3" x14ac:dyDescent="0.2">
      <c r="A6" s="7"/>
      <c r="E6" s="8" t="s">
        <v>2</v>
      </c>
      <c r="G6" s="8" t="s">
        <v>3</v>
      </c>
      <c r="H6" s="2" t="s">
        <v>4</v>
      </c>
      <c r="I6" s="8" t="s">
        <v>5</v>
      </c>
      <c r="J6" s="9"/>
      <c r="K6" s="8" t="s">
        <v>6</v>
      </c>
    </row>
    <row r="7" spans="1:13" x14ac:dyDescent="0.2">
      <c r="A7" s="4"/>
      <c r="B7" s="10" t="s">
        <v>42</v>
      </c>
      <c r="J7" s="12"/>
    </row>
    <row r="8" spans="1:13" x14ac:dyDescent="0.2">
      <c r="A8" s="4"/>
      <c r="B8" s="10"/>
      <c r="C8" s="14" t="s">
        <v>43</v>
      </c>
      <c r="D8" s="14"/>
      <c r="E8" s="11">
        <v>0</v>
      </c>
      <c r="F8" s="14"/>
      <c r="G8" s="11">
        <v>0</v>
      </c>
      <c r="H8" s="15"/>
      <c r="I8" s="11">
        <f>G8</f>
        <v>0</v>
      </c>
      <c r="J8" s="16"/>
      <c r="K8" s="11">
        <f>SUM(E8-I8)</f>
        <v>0</v>
      </c>
    </row>
    <row r="9" spans="1:13" x14ac:dyDescent="0.2">
      <c r="A9" s="4"/>
      <c r="B9" s="10"/>
      <c r="C9" s="14" t="s">
        <v>44</v>
      </c>
      <c r="D9" s="14"/>
      <c r="E9" s="11">
        <v>0</v>
      </c>
      <c r="F9" s="14"/>
      <c r="G9" s="11">
        <v>0</v>
      </c>
      <c r="H9" s="15"/>
      <c r="I9" s="11">
        <v>0</v>
      </c>
      <c r="J9" s="16"/>
      <c r="K9" s="11">
        <f>SUM(E9-I9)</f>
        <v>0</v>
      </c>
    </row>
    <row r="10" spans="1:13" ht="15" x14ac:dyDescent="0.35">
      <c r="A10" s="18"/>
      <c r="C10" s="2" t="s">
        <v>84</v>
      </c>
      <c r="E10" s="19">
        <f>'Totals Summary'!E10</f>
        <v>0</v>
      </c>
      <c r="F10" s="19"/>
      <c r="G10" s="19">
        <f>SUM(G8:G9)</f>
        <v>0</v>
      </c>
      <c r="H10" s="19"/>
      <c r="I10" s="19">
        <f>SUM(I8:I9)</f>
        <v>0</v>
      </c>
      <c r="J10" s="17"/>
      <c r="K10" s="19">
        <f>SUM(K8:K9)</f>
        <v>0</v>
      </c>
    </row>
    <row r="11" spans="1:13" x14ac:dyDescent="0.2">
      <c r="A11" s="13"/>
      <c r="H11" s="15"/>
      <c r="J11" s="16"/>
    </row>
    <row r="12" spans="1:13" x14ac:dyDescent="0.2">
      <c r="A12" s="13"/>
      <c r="B12" s="10" t="s">
        <v>45</v>
      </c>
      <c r="H12" s="15"/>
      <c r="J12" s="16"/>
    </row>
    <row r="13" spans="1:13" ht="12.75" customHeight="1" x14ac:dyDescent="0.35">
      <c r="A13" s="13"/>
      <c r="B13" s="10"/>
      <c r="C13" s="2" t="s">
        <v>44</v>
      </c>
      <c r="E13" s="20">
        <v>0</v>
      </c>
      <c r="G13" s="20">
        <v>0</v>
      </c>
      <c r="H13" s="24"/>
      <c r="I13" s="11">
        <f>G13+'[4]FS -873 Workforce Development'!$I$13</f>
        <v>0</v>
      </c>
      <c r="J13" s="17"/>
      <c r="K13" s="11">
        <f>SUM(E13-I13)</f>
        <v>0</v>
      </c>
    </row>
    <row r="14" spans="1:13" ht="12.75" customHeight="1" x14ac:dyDescent="0.35">
      <c r="A14" s="13"/>
      <c r="B14" s="10"/>
      <c r="C14" s="2" t="s">
        <v>46</v>
      </c>
      <c r="E14" s="20">
        <v>0</v>
      </c>
      <c r="G14" s="20">
        <v>0</v>
      </c>
      <c r="H14" s="24"/>
      <c r="I14" s="11">
        <f>G14</f>
        <v>0</v>
      </c>
      <c r="J14" s="17"/>
      <c r="K14" s="11">
        <f>SUM(E14-I14)</f>
        <v>0</v>
      </c>
    </row>
    <row r="15" spans="1:13" x14ac:dyDescent="0.2">
      <c r="A15" s="13"/>
      <c r="C15" s="25" t="s">
        <v>82</v>
      </c>
      <c r="D15" s="25"/>
      <c r="E15" s="11">
        <v>0</v>
      </c>
      <c r="F15" s="14"/>
      <c r="G15" s="11">
        <v>0</v>
      </c>
      <c r="H15" s="15"/>
      <c r="I15" s="11">
        <v>0</v>
      </c>
      <c r="J15" s="16"/>
      <c r="K15" s="11">
        <f>SUM(E15-I15)</f>
        <v>0</v>
      </c>
    </row>
    <row r="16" spans="1:13" ht="15" x14ac:dyDescent="0.35">
      <c r="A16" s="13"/>
      <c r="C16" s="2" t="s">
        <v>83</v>
      </c>
      <c r="E16" s="19">
        <f>SUM(E13:E15)</f>
        <v>0</v>
      </c>
      <c r="F16" s="19"/>
      <c r="G16" s="19">
        <f>SUM(G13:G15)</f>
        <v>0</v>
      </c>
      <c r="H16" s="19"/>
      <c r="I16" s="19">
        <f>SUM(I12:I15)</f>
        <v>0</v>
      </c>
      <c r="J16" s="17"/>
      <c r="K16" s="19">
        <f>SUM(K13:K15)</f>
        <v>0</v>
      </c>
    </row>
    <row r="17" spans="1:11" x14ac:dyDescent="0.2">
      <c r="A17" s="4"/>
      <c r="H17" s="15"/>
      <c r="J17" s="16"/>
    </row>
    <row r="18" spans="1:11" x14ac:dyDescent="0.2">
      <c r="A18" s="22"/>
      <c r="H18" s="15"/>
      <c r="J18" s="16"/>
    </row>
    <row r="19" spans="1:11" x14ac:dyDescent="0.2">
      <c r="A19" s="4"/>
      <c r="B19" s="10" t="s">
        <v>47</v>
      </c>
      <c r="E19" s="20">
        <f>E10-E16</f>
        <v>0</v>
      </c>
      <c r="F19" s="20"/>
      <c r="G19" s="20">
        <f>G10-G16</f>
        <v>0</v>
      </c>
      <c r="H19" s="20"/>
      <c r="I19" s="20">
        <f>I10-I16</f>
        <v>0</v>
      </c>
      <c r="J19" s="16"/>
      <c r="K19" s="20"/>
    </row>
    <row r="20" spans="1:11" x14ac:dyDescent="0.2">
      <c r="A20" s="4"/>
      <c r="H20" s="15"/>
      <c r="J20" s="16"/>
    </row>
    <row r="21" spans="1:11" x14ac:dyDescent="0.2">
      <c r="A21" s="4"/>
      <c r="H21" s="15"/>
      <c r="J21" s="16"/>
    </row>
  </sheetData>
  <mergeCells count="3">
    <mergeCell ref="A1:L1"/>
    <mergeCell ref="A2:L2"/>
    <mergeCell ref="A3:L3"/>
  </mergeCells>
  <pageMargins left="1.25" right="0.75" top="1.25" bottom="1" header="0.5" footer="0.5"/>
  <pageSetup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Totals Summary</vt:lpstr>
      <vt:lpstr>FS -870 Operations</vt:lpstr>
      <vt:lpstr>FS -871 Street Lights</vt:lpstr>
      <vt:lpstr>FS -872 Bond Fees</vt:lpstr>
      <vt:lpstr>Balance Sheet</vt:lpstr>
      <vt:lpstr>FS -873 Workforce Development</vt:lpstr>
      <vt:lpstr>'Balance Sheet'!Print_Area</vt:lpstr>
      <vt:lpstr>'FS -870 Operations'!Print_Area</vt:lpstr>
      <vt:lpstr>'FS -871 Street Lights'!Print_Area</vt:lpstr>
      <vt:lpstr>'FS -872 Bond Fees'!Print_Area</vt:lpstr>
      <vt:lpstr>'FS -873 Workforce Development'!Print_Area</vt:lpstr>
      <vt:lpstr>'Totals Summary'!Print_Area</vt:lpstr>
    </vt:vector>
  </TitlesOfParts>
  <Company>Coweta County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Turner, Teresa R</dc:creator>
  <cp:lastModifiedBy>Freeman, Kayson</cp:lastModifiedBy>
  <cp:lastPrinted>2025-07-07T17:33:08Z</cp:lastPrinted>
  <dcterms:created xsi:type="dcterms:W3CDTF">2019-05-01T17:02:22Z</dcterms:created>
  <dcterms:modified xsi:type="dcterms:W3CDTF">2025-07-22T19:02:09Z</dcterms:modified>
</cp:coreProperties>
</file>