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5\"/>
    </mc:Choice>
  </mc:AlternateContent>
  <xr:revisionPtr revIDLastSave="0" documentId="13_ncr:1_{75CAD87F-6E08-487A-9556-46116E5D07E5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</externalReferences>
  <definedNames>
    <definedName name="_xlnm.Print_Area" localSheetId="4">'Balance Sheet'!$A$1:$E$61</definedName>
    <definedName name="_xlnm.Print_Area" localSheetId="1">'FS -870 Operations'!$A$1:$K$31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I15" i="3"/>
  <c r="I14" i="3"/>
  <c r="G14" i="3"/>
  <c r="I13" i="3"/>
  <c r="I12" i="2"/>
  <c r="I22" i="1"/>
  <c r="I21" i="1"/>
  <c r="I20" i="1"/>
  <c r="I19" i="1"/>
  <c r="I17" i="1"/>
  <c r="G17" i="1"/>
  <c r="G16" i="1"/>
  <c r="I14" i="1"/>
  <c r="G15" i="1"/>
  <c r="I9" i="1"/>
  <c r="I8" i="1"/>
  <c r="K15" i="3" l="1"/>
  <c r="K20" i="1"/>
  <c r="I8" i="8"/>
  <c r="I11" i="1"/>
  <c r="I7" i="8" s="1"/>
  <c r="E45" i="5"/>
  <c r="E15" i="8"/>
  <c r="E13" i="2"/>
  <c r="E16" i="1"/>
  <c r="E15" i="1"/>
  <c r="E8" i="8"/>
  <c r="E36" i="5"/>
  <c r="G11" i="1"/>
  <c r="E16" i="8"/>
  <c r="E14" i="3"/>
  <c r="E11" i="1"/>
  <c r="E7" i="8" s="1"/>
  <c r="K16" i="3"/>
  <c r="I16" i="3"/>
  <c r="I8" i="3"/>
  <c r="I10" i="1"/>
  <c r="K14" i="3" l="1"/>
  <c r="K14" i="1"/>
  <c r="K9" i="1"/>
  <c r="E17" i="3" l="1"/>
  <c r="I14" i="4"/>
  <c r="K10" i="8" l="1"/>
  <c r="K8" i="3"/>
  <c r="E10" i="3"/>
  <c r="E9" i="8" s="1"/>
  <c r="E9" i="2"/>
  <c r="E10" i="4"/>
  <c r="I13" i="4" l="1"/>
  <c r="G7" i="8" l="1"/>
  <c r="I17" i="3" l="1"/>
  <c r="I16" i="8" s="1"/>
  <c r="G17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5" i="1" l="1"/>
  <c r="G16" i="4"/>
  <c r="K15" i="4"/>
  <c r="K17" i="3"/>
  <c r="K16" i="8" s="1"/>
  <c r="K12" i="2"/>
  <c r="K13" i="2" s="1"/>
  <c r="K15" i="8" s="1"/>
  <c r="K8" i="1"/>
  <c r="E53" i="5"/>
  <c r="E40" i="5"/>
  <c r="D28" i="5"/>
  <c r="D11" i="5"/>
  <c r="D30" i="5" s="1"/>
  <c r="E16" i="4"/>
  <c r="K14" i="4"/>
  <c r="K9" i="4"/>
  <c r="K8" i="4"/>
  <c r="K10" i="3"/>
  <c r="K9" i="8" s="1"/>
  <c r="I10" i="3"/>
  <c r="G10" i="3"/>
  <c r="G11" i="8" s="1"/>
  <c r="E20" i="3"/>
  <c r="G13" i="2"/>
  <c r="K8" i="2"/>
  <c r="K9" i="2" s="1"/>
  <c r="K8" i="8" s="1"/>
  <c r="E23" i="1"/>
  <c r="E14" i="8" s="1"/>
  <c r="E18" i="8" s="1"/>
  <c r="K22" i="1"/>
  <c r="K19" i="1"/>
  <c r="K21" i="1"/>
  <c r="K18" i="1"/>
  <c r="K16" i="1"/>
  <c r="K10" i="1"/>
  <c r="I9" i="8" l="1"/>
  <c r="I11" i="8" s="1"/>
  <c r="K11" i="1"/>
  <c r="K7" i="8" s="1"/>
  <c r="G19" i="4"/>
  <c r="G17" i="8"/>
  <c r="G16" i="2"/>
  <c r="G15" i="8"/>
  <c r="E19" i="4"/>
  <c r="E26" i="1"/>
  <c r="E55" i="5"/>
  <c r="G20" i="3"/>
  <c r="I9" i="2"/>
  <c r="G23" i="1"/>
  <c r="I16" i="4"/>
  <c r="I20" i="3"/>
  <c r="I13" i="2"/>
  <c r="I15" i="8" s="1"/>
  <c r="K10" i="4"/>
  <c r="K13" i="4"/>
  <c r="K16" i="4" s="1"/>
  <c r="K17" i="1"/>
  <c r="I23" i="1"/>
  <c r="I14" i="8" s="1"/>
  <c r="I19" i="4" l="1"/>
  <c r="I17" i="8"/>
  <c r="I18" i="8" s="1"/>
  <c r="I21" i="8" s="1"/>
  <c r="G26" i="1"/>
  <c r="G14" i="8"/>
  <c r="G18" i="8" s="1"/>
  <c r="G21" i="8" s="1"/>
  <c r="I16" i="2"/>
  <c r="E59" i="5"/>
  <c r="K23" i="1"/>
  <c r="K14" i="8" s="1"/>
  <c r="I26" i="1"/>
  <c r="E11" i="8" l="1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<sst xmlns="http://schemas.openxmlformats.org/spreadsheetml/2006/main" count="160" uniqueCount="114">
  <si>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</si>
  <si>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</si>
  <si>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</si>
  <si>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</si>
  <si>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</si>
  <si>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</si>
  <si>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</si>
  <si>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</si>
  <si>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</si>
  <si>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</si>
  <si>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</si>
  <si>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</si>
  <si>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</si>
  <si>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</si>
  <si>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</si>
  <si>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</si>
  <si>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</si>
  <si>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</si>
  <si>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</si>
  <si>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</si>
  <si>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</si>
  <si>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</si>
  <si>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</si>
  <si>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</si>
  <si>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</si>
  <si>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</si>
  <si>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</si>
  <si>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</si>
  <si>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</si>
  <si>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</si>
  <si>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</si>
  <si>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</si>
  <si>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</si>
  <si>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</si>
  <si>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</si>
  <si>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</si>
  <si>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</si>
  <si>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</si>
  <si>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</si>
  <si>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</si>
  <si>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</si>
  <si>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</si>
  <si>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</si>
  <si>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</si>
  <si>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</si>
  <si>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</si>
  <si>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</si>
  <si>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</si>
  <si>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</si>
  <si>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</si>
  <si>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</si>
  <si>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</si>
  <si>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</si>
  <si>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</si>
  <si>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</si>
  <si>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</si>
  <si>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</si>
  <si>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</si>
  <si>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</si>
  <si>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</si>
  <si>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</si>
  <si>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</si>
  <si>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</si>
  <si>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</si>
  <si>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</si>
  <si>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</si>
  <si>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</si>
  <si>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</si>
  <si>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</si>
  <si>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</si>
  <si>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</si>
  <si>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</si>
  <si>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</si>
  <si>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</si>
  <si>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</si>
  <si>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</si>
  <si>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</si>
  <si>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</si>
  <si>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</si>
  <si>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</si>
  <si>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</si>
  <si>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</si>
  <si>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</si>
  <si>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</si>
  <si>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</si>
  <si>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</si>
  <si>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</si>
  <si>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</si>
  <si>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</si>
  <si>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</si>
  <si>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</si>
  <si>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</si>
  <si>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</si>
  <si>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</si>
  <si>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</si>
  <si>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</si>
  <si>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</si>
  <si>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</si>
  <si>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</si>
  <si>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</si>
  <si>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</si>
  <si>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</si>
  <si>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</si>
  <si>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</si>
  <si>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</si>
  <si>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</si>
  <si>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</si>
  <si>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</si>
  <si>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Donations</t>
  </si>
  <si>
    <t>ACCOUNTS PAYABLE-AUTOPAY</t>
  </si>
  <si>
    <t>PAY ADJUSTMENT PAYABLE</t>
  </si>
  <si>
    <t>PREPAID EXPENSE</t>
  </si>
  <si>
    <t>January 31, 2025</t>
  </si>
  <si>
    <t>COLONIAL-VISION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</si>
</sst>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3%20Dec%20FY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98438.01</v>
          </cell>
        </row>
        <row r="9">
          <cell r="I9">
            <v>10000</v>
          </cell>
        </row>
        <row r="14">
          <cell r="I14">
            <v>51174.42</v>
          </cell>
        </row>
        <row r="17">
          <cell r="I17">
            <v>40.44</v>
          </cell>
        </row>
        <row r="19">
          <cell r="I19">
            <v>84.65</v>
          </cell>
        </row>
        <row r="20">
          <cell r="I20">
            <v>9774</v>
          </cell>
        </row>
        <row r="21">
          <cell r="I21">
            <v>8014.52</v>
          </cell>
        </row>
        <row r="22">
          <cell r="I22">
            <v>1885.03</v>
          </cell>
        </row>
      </sheetData>
      <sheetData sheetId="2">
        <row r="12">
          <cell r="I12">
            <v>7450.9000000000005</v>
          </cell>
        </row>
      </sheetData>
      <sheetData sheetId="3">
        <row r="13">
          <cell r="I13">
            <v>9712.36</v>
          </cell>
        </row>
        <row r="14">
          <cell r="I14">
            <v>1224.1099999999999</v>
          </cell>
        </row>
        <row r="15">
          <cell r="I15">
            <v>3700.96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'FS -870 Operations'!E11</f>
        <v>393852</v>
      </c>
      <c r="F7" s="20"/>
      <c r="G7" s="20">
        <f>'FS -870 Operations'!G11</f>
        <v>32812.67</v>
      </c>
      <c r="H7" s="20"/>
      <c r="I7" s="20">
        <f>'FS -870 Operations'!I11</f>
        <v>141250.68</v>
      </c>
      <c r="J7" s="24"/>
      <c r="K7" s="20">
        <f>'FS -870 Operations'!K11</f>
        <v>252601.32</v>
      </c>
    </row>
    <row r="8" spans="1:13" s="11" customFormat="1" ht="15" x14ac:dyDescent="0.35">
      <c r="A8" s="39"/>
      <c r="B8" s="39"/>
      <c r="C8" s="39" t="s">
        <v>95</v>
      </c>
      <c r="D8" s="39"/>
      <c r="E8" s="20">
        <f>'FS -871 Street Lights'!E9</f>
        <v>30660</v>
      </c>
      <c r="F8" s="20"/>
      <c r="G8" s="20">
        <f>'FS -871 Street Lights'!G9</f>
        <v>0</v>
      </c>
      <c r="H8" s="20"/>
      <c r="I8" s="20">
        <f>'FS -871 Street Lights'!I9</f>
        <v>6300</v>
      </c>
      <c r="J8" s="24"/>
      <c r="K8" s="20">
        <f>'FS -871 Street Lights'!K9</f>
        <v>24360</v>
      </c>
      <c r="L8" s="40"/>
      <c r="M8" s="39"/>
    </row>
    <row r="9" spans="1:13" ht="15" x14ac:dyDescent="0.35">
      <c r="C9" s="39" t="s">
        <v>94</v>
      </c>
      <c r="E9" s="20">
        <f>'FS -872 Bond Fees'!E10</f>
        <v>83820</v>
      </c>
      <c r="F9" s="20"/>
      <c r="G9" s="20">
        <v>0</v>
      </c>
      <c r="H9" s="20"/>
      <c r="I9" s="20">
        <f>'FS -872 Bond Fees'!I10</f>
        <v>7720.86</v>
      </c>
      <c r="J9" s="24"/>
      <c r="K9" s="20">
        <f>'FS -872 Bond Fees'!K10</f>
        <v>76099.14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508332</v>
      </c>
      <c r="F11" s="46"/>
      <c r="G11" s="45">
        <f>SUM(G7+G8+G9+G10)</f>
        <v>32812.67</v>
      </c>
      <c r="H11" s="46"/>
      <c r="I11" s="45">
        <f>SUM(I7+I8+I9+I10)</f>
        <v>155271.53999999998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f>'FS -870 Operations'!E23</f>
        <v>430012</v>
      </c>
      <c r="F14" s="20"/>
      <c r="G14" s="20">
        <f>SUM('FS -870 Operations'!G23)</f>
        <v>32589.7</v>
      </c>
      <c r="H14" s="20"/>
      <c r="I14" s="20">
        <f>SUM('FS -870 Operations'!I23)</f>
        <v>132104.21000000002</v>
      </c>
      <c r="J14" s="17"/>
      <c r="K14" s="20">
        <f>'FS -870 Operations'!K23</f>
        <v>297907.79000000004</v>
      </c>
    </row>
    <row r="15" spans="1:13" ht="15" x14ac:dyDescent="0.35">
      <c r="C15" s="39" t="s">
        <v>90</v>
      </c>
      <c r="E15" s="20">
        <f>'FS -871 Street Lights'!E13</f>
        <v>29500</v>
      </c>
      <c r="F15" s="20"/>
      <c r="G15" s="20">
        <f>SUM('FS -871 Street Lights'!G13)</f>
        <v>2477.46</v>
      </c>
      <c r="H15" s="20"/>
      <c r="I15" s="20">
        <f>SUM('FS -871 Street Lights'!I13)</f>
        <v>9928.36</v>
      </c>
      <c r="J15" s="24"/>
      <c r="K15" s="20">
        <f>'FS -871 Street Lights'!K13</f>
        <v>19571.64</v>
      </c>
    </row>
    <row r="16" spans="1:13" ht="15" x14ac:dyDescent="0.35">
      <c r="C16" s="39" t="s">
        <v>89</v>
      </c>
      <c r="E16" s="20">
        <f>'FS -872 Bond Fees'!E17</f>
        <v>48820</v>
      </c>
      <c r="F16" s="20"/>
      <c r="G16" s="20">
        <f>SUM('FS -872 Bond Fees'!G17)</f>
        <v>6793.5400000000009</v>
      </c>
      <c r="H16" s="20"/>
      <c r="I16" s="20">
        <f>SUM('FS -872 Bond Fees'!I17)</f>
        <v>21430.97</v>
      </c>
      <c r="J16" s="24"/>
      <c r="K16" s="20">
        <f>'FS -872 Bond Fees'!K17</f>
        <v>27389.03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508332</v>
      </c>
      <c r="F18" s="46"/>
      <c r="G18" s="45">
        <f>G14+G15+G16+G17</f>
        <v>41860.700000000004</v>
      </c>
      <c r="H18" s="46"/>
      <c r="I18" s="45">
        <f>I14+I15+I16+I17</f>
        <v>163463.54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0</v>
      </c>
      <c r="G21" s="20">
        <f>SUM(G11-G18)</f>
        <v>-9048.0300000000061</v>
      </c>
      <c r="H21" s="41"/>
      <c r="I21" s="20">
        <f>SUM(I11-I18)</f>
        <v>-8192.0000000000291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393752</v>
      </c>
      <c r="F8" s="14"/>
      <c r="G8" s="11">
        <v>32812.67</v>
      </c>
      <c r="H8" s="15"/>
      <c r="I8" s="11">
        <f>G8+'[2]FS -870 Operations'!$I$8</f>
        <v>131250.68</v>
      </c>
      <c r="J8" s="16"/>
      <c r="K8" s="11">
        <f>SUM(E8-I8)</f>
        <v>262501.32</v>
      </c>
    </row>
    <row r="9" spans="1:13" x14ac:dyDescent="0.2">
      <c r="A9" s="13"/>
      <c r="C9" s="14" t="s">
        <v>108</v>
      </c>
      <c r="D9" s="14"/>
      <c r="F9" s="14"/>
      <c r="G9" s="11">
        <v>0</v>
      </c>
      <c r="H9" s="15"/>
      <c r="I9" s="11">
        <f>'[2]FS -870 Operations'!$I$9</f>
        <v>10000</v>
      </c>
      <c r="J9" s="16"/>
      <c r="K9" s="11">
        <f>SUM(E9-I9)</f>
        <v>-10000</v>
      </c>
    </row>
    <row r="10" spans="1:13" x14ac:dyDescent="0.2">
      <c r="A10" s="13"/>
      <c r="C10" s="14" t="s">
        <v>9</v>
      </c>
      <c r="D10" s="14"/>
      <c r="E10" s="20">
        <v>100</v>
      </c>
      <c r="F10" s="14"/>
      <c r="G10" s="11">
        <v>0</v>
      </c>
      <c r="H10" s="15"/>
      <c r="I10" s="11">
        <f>G10</f>
        <v>0</v>
      </c>
      <c r="J10" s="16"/>
      <c r="K10" s="11">
        <f>SUM(E10-I10)</f>
        <v>100</v>
      </c>
    </row>
    <row r="11" spans="1:13" ht="15" x14ac:dyDescent="0.35">
      <c r="A11" s="18"/>
      <c r="C11" s="2" t="s">
        <v>10</v>
      </c>
      <c r="E11" s="19">
        <f>SUM(E8:E10)</f>
        <v>393852</v>
      </c>
      <c r="F11" s="20"/>
      <c r="G11" s="19">
        <f>SUM(G8:G10)</f>
        <v>32812.67</v>
      </c>
      <c r="H11" s="20"/>
      <c r="I11" s="19">
        <f>I8+I9+I10</f>
        <v>141250.68</v>
      </c>
      <c r="J11" s="17"/>
      <c r="K11" s="19">
        <f>SUM(K8:K10)</f>
        <v>252601.32</v>
      </c>
    </row>
    <row r="12" spans="1:13" x14ac:dyDescent="0.2">
      <c r="A12" s="13"/>
      <c r="H12" s="15"/>
      <c r="J12" s="16"/>
    </row>
    <row r="13" spans="1:13" x14ac:dyDescent="0.2">
      <c r="A13" s="13"/>
      <c r="B13" s="10" t="s">
        <v>11</v>
      </c>
      <c r="H13" s="15"/>
      <c r="J13" s="16"/>
    </row>
    <row r="14" spans="1:13" x14ac:dyDescent="0.2">
      <c r="A14" s="13"/>
      <c r="C14" s="2" t="s">
        <v>12</v>
      </c>
      <c r="E14" s="11">
        <v>237027</v>
      </c>
      <c r="G14" s="11">
        <v>17460.060000000001</v>
      </c>
      <c r="H14" s="15"/>
      <c r="I14" s="11">
        <f>G14+'[2]FS -870 Operations'!$I$14</f>
        <v>68634.48</v>
      </c>
      <c r="J14" s="16"/>
      <c r="K14" s="11">
        <f>E14-I14</f>
        <v>168392.52000000002</v>
      </c>
    </row>
    <row r="15" spans="1:13" x14ac:dyDescent="0.2">
      <c r="A15" s="13"/>
      <c r="C15" s="59" t="s">
        <v>13</v>
      </c>
      <c r="D15" s="59"/>
      <c r="E15" s="11">
        <f>14546+3437+37200+792+56+4212+13708+1320</f>
        <v>75271</v>
      </c>
      <c r="F15" s="14"/>
      <c r="G15" s="11">
        <f>1029.26+240.71+3675.32+61.72+15.76+170.81+1047.62</f>
        <v>6241.2000000000007</v>
      </c>
      <c r="H15" s="15"/>
      <c r="I15" s="11">
        <v>26358.22</v>
      </c>
      <c r="J15" s="16"/>
      <c r="K15" s="11">
        <f t="shared" ref="K15:K22" si="0">SUM(E15-I15)</f>
        <v>48912.78</v>
      </c>
    </row>
    <row r="16" spans="1:13" x14ac:dyDescent="0.2">
      <c r="A16" s="13"/>
      <c r="C16" s="14" t="s">
        <v>14</v>
      </c>
      <c r="D16" s="14"/>
      <c r="E16" s="11">
        <f>4800+4335+342</f>
        <v>9477</v>
      </c>
      <c r="F16" s="14"/>
      <c r="G16" s="11">
        <f>400+3010+33.49</f>
        <v>3443.49</v>
      </c>
      <c r="H16" s="15"/>
      <c r="I16" s="11">
        <v>4280.47</v>
      </c>
      <c r="J16" s="16"/>
      <c r="K16" s="11">
        <f t="shared" si="0"/>
        <v>5196.53</v>
      </c>
      <c r="L16" s="54"/>
    </row>
    <row r="17" spans="1:13" x14ac:dyDescent="0.2">
      <c r="A17" s="13"/>
      <c r="C17" s="2" t="s">
        <v>18</v>
      </c>
      <c r="E17" s="11">
        <v>492</v>
      </c>
      <c r="G17" s="11">
        <f>80.88</f>
        <v>80.88</v>
      </c>
      <c r="H17" s="15"/>
      <c r="I17" s="11">
        <f>G17+'[2]FS -870 Operations'!$I$17</f>
        <v>121.32</v>
      </c>
      <c r="J17" s="16"/>
      <c r="K17" s="11">
        <f>SUM(E17-I17)</f>
        <v>370.68</v>
      </c>
    </row>
    <row r="18" spans="1:13" x14ac:dyDescent="0.2">
      <c r="A18" s="13"/>
      <c r="C18" s="2" t="s">
        <v>15</v>
      </c>
      <c r="E18" s="11">
        <v>28249</v>
      </c>
      <c r="G18" s="11">
        <v>1656.32</v>
      </c>
      <c r="H18" s="15"/>
      <c r="I18" s="11">
        <v>9243.77</v>
      </c>
      <c r="J18" s="16"/>
      <c r="K18" s="11">
        <f t="shared" si="0"/>
        <v>19005.23</v>
      </c>
    </row>
    <row r="19" spans="1:13" x14ac:dyDescent="0.2">
      <c r="A19" s="13"/>
      <c r="C19" s="59" t="s">
        <v>100</v>
      </c>
      <c r="D19" s="59"/>
      <c r="E19" s="11">
        <v>3500</v>
      </c>
      <c r="F19" s="14"/>
      <c r="G19" s="11">
        <v>121.8</v>
      </c>
      <c r="H19" s="15"/>
      <c r="I19" s="11">
        <f>G19+'[2]FS -870 Operations'!$I$19</f>
        <v>206.45</v>
      </c>
      <c r="J19" s="16"/>
      <c r="K19" s="11">
        <f>SUM(E19-I19)</f>
        <v>3293.55</v>
      </c>
    </row>
    <row r="20" spans="1:13" x14ac:dyDescent="0.2">
      <c r="A20" s="13"/>
      <c r="C20" s="14" t="s">
        <v>107</v>
      </c>
      <c r="D20" s="14"/>
      <c r="E20" s="11">
        <v>39096</v>
      </c>
      <c r="F20" s="14"/>
      <c r="G20" s="11">
        <v>3258</v>
      </c>
      <c r="H20" s="15"/>
      <c r="I20" s="11">
        <f>G20+'[2]FS -870 Operations'!$I$20</f>
        <v>13032</v>
      </c>
      <c r="J20" s="16"/>
      <c r="K20" s="11">
        <f>SUM(E20-I20)</f>
        <v>26064</v>
      </c>
    </row>
    <row r="21" spans="1:13" x14ac:dyDescent="0.2">
      <c r="A21" s="13"/>
      <c r="C21" s="14" t="s">
        <v>17</v>
      </c>
      <c r="D21" s="14"/>
      <c r="E21" s="11">
        <v>20900</v>
      </c>
      <c r="F21" s="14"/>
      <c r="G21" s="11">
        <v>0</v>
      </c>
      <c r="H21" s="15"/>
      <c r="I21" s="11">
        <f>'[2]FS -870 Operations'!$I$21</f>
        <v>8014.52</v>
      </c>
      <c r="J21" s="16"/>
      <c r="K21" s="11">
        <f t="shared" si="0"/>
        <v>12885.48</v>
      </c>
    </row>
    <row r="22" spans="1:13" ht="15" x14ac:dyDescent="0.35">
      <c r="A22" s="13"/>
      <c r="C22" s="59" t="s">
        <v>19</v>
      </c>
      <c r="D22" s="59"/>
      <c r="E22" s="11">
        <v>16000</v>
      </c>
      <c r="F22" s="14"/>
      <c r="G22" s="11">
        <v>327.95</v>
      </c>
      <c r="H22" s="21"/>
      <c r="I22" s="52">
        <f>G22+'[2]FS -870 Operations'!$I$22</f>
        <v>2212.98</v>
      </c>
      <c r="J22" s="17"/>
      <c r="K22" s="11">
        <f t="shared" si="0"/>
        <v>13787.02</v>
      </c>
    </row>
    <row r="23" spans="1:13" ht="15" x14ac:dyDescent="0.35">
      <c r="A23" s="13"/>
      <c r="C23" s="2" t="s">
        <v>20</v>
      </c>
      <c r="E23" s="19">
        <f>SUM(E14:E22)</f>
        <v>430012</v>
      </c>
      <c r="F23" s="20"/>
      <c r="G23" s="19">
        <f>SUM(G14:G22)</f>
        <v>32589.7</v>
      </c>
      <c r="H23" s="20"/>
      <c r="I23" s="19">
        <f>SUM(I14:I22)</f>
        <v>132104.21000000002</v>
      </c>
      <c r="J23" s="17"/>
      <c r="K23" s="19">
        <f>SUM(K14:K22)</f>
        <v>297907.79000000004</v>
      </c>
    </row>
    <row r="24" spans="1:13" x14ac:dyDescent="0.2">
      <c r="A24" s="4"/>
      <c r="H24" s="15"/>
      <c r="J24" s="16"/>
    </row>
    <row r="25" spans="1:13" x14ac:dyDescent="0.2">
      <c r="A25" s="22"/>
      <c r="H25" s="15"/>
      <c r="J25" s="16"/>
    </row>
    <row r="26" spans="1:13" x14ac:dyDescent="0.2">
      <c r="A26" s="4"/>
      <c r="B26" s="10" t="s">
        <v>21</v>
      </c>
      <c r="E26" s="20">
        <f>SUM(E11-E23)</f>
        <v>-36160</v>
      </c>
      <c r="G26" s="20">
        <f>SUM(G11-G23)</f>
        <v>222.96999999999753</v>
      </c>
      <c r="H26" s="15"/>
      <c r="I26" s="20">
        <f>SUM(I11-I23)</f>
        <v>9146.4699999999721</v>
      </c>
      <c r="J26" s="16"/>
      <c r="K26" s="20"/>
    </row>
    <row r="27" spans="1:13" x14ac:dyDescent="0.2">
      <c r="A27" s="4"/>
      <c r="H27" s="15"/>
      <c r="J27" s="16"/>
    </row>
    <row r="28" spans="1:13" x14ac:dyDescent="0.2">
      <c r="H28" s="15"/>
      <c r="J28" s="15"/>
    </row>
    <row r="29" spans="1:13" x14ac:dyDescent="0.2">
      <c r="B29" s="10" t="s">
        <v>22</v>
      </c>
      <c r="E29" s="23">
        <f>1928.84+575</f>
        <v>2503.84</v>
      </c>
      <c r="H29" s="15"/>
      <c r="J29" s="15"/>
    </row>
    <row r="30" spans="1:13" x14ac:dyDescent="0.2">
      <c r="H30" s="15"/>
      <c r="J30" s="15"/>
    </row>
    <row r="31" spans="1:13" s="11" customFormat="1" x14ac:dyDescent="0.2">
      <c r="A31" s="2"/>
      <c r="B31" s="2"/>
      <c r="C31" s="2"/>
      <c r="D31" s="2"/>
      <c r="F31" s="2"/>
      <c r="H31" s="15"/>
      <c r="J31" s="15"/>
      <c r="L31" s="6"/>
      <c r="M31" s="2"/>
    </row>
    <row r="32" spans="1:13" s="11" customFormat="1" x14ac:dyDescent="0.2">
      <c r="A32" s="2"/>
      <c r="B32" s="2"/>
      <c r="C32" s="2"/>
      <c r="D32" s="2"/>
      <c r="F32" s="2"/>
      <c r="H32" s="15"/>
      <c r="J32" s="15"/>
      <c r="L32" s="6"/>
      <c r="M32" s="2"/>
    </row>
    <row r="33" spans="1:13" s="11" customFormat="1" x14ac:dyDescent="0.2">
      <c r="A33" s="2"/>
      <c r="B33" s="2"/>
      <c r="C33" s="2"/>
      <c r="D33" s="2"/>
      <c r="F33" s="2"/>
      <c r="H33" s="15"/>
      <c r="J33" s="15"/>
      <c r="L33" s="6"/>
      <c r="M33" s="2"/>
    </row>
  </sheetData>
  <mergeCells count="7">
    <mergeCell ref="C19:D19"/>
    <mergeCell ref="C22:D22"/>
    <mergeCell ref="A1:L1"/>
    <mergeCell ref="A3:L3"/>
    <mergeCell ref="C8:D8"/>
    <mergeCell ref="C15:D15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30660</v>
      </c>
      <c r="G8" s="11">
        <v>0</v>
      </c>
      <c r="H8" s="15"/>
      <c r="I8" s="11">
        <v>6300</v>
      </c>
      <c r="J8" s="16"/>
      <c r="K8" s="11">
        <f>E8-I8</f>
        <v>24360</v>
      </c>
      <c r="L8" s="6"/>
    </row>
    <row r="9" spans="1:13" ht="15" x14ac:dyDescent="0.35">
      <c r="A9" s="18"/>
      <c r="C9" s="2" t="s">
        <v>26</v>
      </c>
      <c r="E9" s="19">
        <f>E8</f>
        <v>30660</v>
      </c>
      <c r="F9" s="20"/>
      <c r="G9" s="19">
        <f>G8</f>
        <v>0</v>
      </c>
      <c r="H9" s="20"/>
      <c r="I9" s="19">
        <f>I8</f>
        <v>6300</v>
      </c>
      <c r="J9" s="17"/>
      <c r="K9" s="19">
        <f>SUM(K8)</f>
        <v>24360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29500</v>
      </c>
      <c r="G12" s="20">
        <v>2477.46</v>
      </c>
      <c r="H12" s="24"/>
      <c r="I12" s="11">
        <f>G12+'[2]FS -871 Street Lights'!$I$12</f>
        <v>9928.36</v>
      </c>
      <c r="J12" s="17"/>
      <c r="K12" s="11">
        <f>SUM(E12-I12)</f>
        <v>19571.64</v>
      </c>
    </row>
    <row r="13" spans="1:13" ht="15" x14ac:dyDescent="0.35">
      <c r="A13" s="13"/>
      <c r="C13" s="2" t="s">
        <v>28</v>
      </c>
      <c r="E13" s="19">
        <f>E12</f>
        <v>29500</v>
      </c>
      <c r="F13" s="20"/>
      <c r="G13" s="19">
        <f>SUM(G12)</f>
        <v>2477.46</v>
      </c>
      <c r="H13" s="20"/>
      <c r="I13" s="19">
        <f>SUM(I12)</f>
        <v>9928.36</v>
      </c>
      <c r="J13" s="17"/>
      <c r="K13" s="19">
        <f>SUM(K12)</f>
        <v>19571.64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1160</v>
      </c>
      <c r="G16" s="20">
        <f>SUM(G9-G13)</f>
        <v>-2477.46</v>
      </c>
      <c r="H16" s="15"/>
      <c r="I16" s="20">
        <f>SUM(I9-I13)</f>
        <v>-3628.3600000000006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59" t="s">
        <v>9</v>
      </c>
      <c r="D9" s="59"/>
      <c r="E9" s="11">
        <v>35000</v>
      </c>
      <c r="F9" s="14"/>
      <c r="G9" s="11">
        <v>0</v>
      </c>
      <c r="H9" s="15"/>
      <c r="I9" s="52">
        <v>7720.86</v>
      </c>
      <c r="J9" s="17"/>
      <c r="K9" s="11">
        <f>SUM(E9-I9)</f>
        <v>27279.14</v>
      </c>
      <c r="L9" s="6"/>
    </row>
    <row r="10" spans="1:13" ht="15" x14ac:dyDescent="0.35">
      <c r="A10" s="18"/>
      <c r="C10" s="2" t="s">
        <v>35</v>
      </c>
      <c r="E10" s="19">
        <f>E8+E9</f>
        <v>83820</v>
      </c>
      <c r="F10" s="20"/>
      <c r="G10" s="19">
        <f>SUM(G8:G9)</f>
        <v>0</v>
      </c>
      <c r="H10" s="20"/>
      <c r="I10" s="19">
        <f>SUM(I8:I9)</f>
        <v>7720.86</v>
      </c>
      <c r="J10" s="17"/>
      <c r="K10" s="19">
        <f>SUM(K8:K9)</f>
        <v>76099.14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G13+'[2]FS -872 Bond Fees'!$I$13</f>
        <v>12988.82</v>
      </c>
      <c r="J13" s="16"/>
      <c r="K13" s="11">
        <f>SUM(E13-I13)</f>
        <v>30011.18</v>
      </c>
    </row>
    <row r="14" spans="1:13" x14ac:dyDescent="0.2">
      <c r="A14" s="13"/>
      <c r="B14" s="10"/>
      <c r="C14" s="59" t="s">
        <v>13</v>
      </c>
      <c r="D14" s="59"/>
      <c r="E14" s="11">
        <f>2640+620+2560</f>
        <v>5820</v>
      </c>
      <c r="G14" s="11">
        <f>203.14+47.5+196.58</f>
        <v>447.22</v>
      </c>
      <c r="H14" s="15"/>
      <c r="I14" s="11">
        <f>G14+'[2]FS -872 Bond Fees'!$I$14</f>
        <v>1671.33</v>
      </c>
      <c r="J14" s="16"/>
      <c r="K14" s="11">
        <f t="shared" ref="K14:K16" si="0">SUM(E14-I14)</f>
        <v>4148.67</v>
      </c>
    </row>
    <row r="15" spans="1:13" x14ac:dyDescent="0.2">
      <c r="A15" s="13"/>
      <c r="B15" s="10"/>
      <c r="C15" s="2" t="s">
        <v>16</v>
      </c>
      <c r="E15" s="11">
        <v>0</v>
      </c>
      <c r="G15" s="11">
        <v>3069.86</v>
      </c>
      <c r="H15" s="15"/>
      <c r="I15" s="11">
        <f>G15+'[2]FS -872 Bond Fees'!$I$15</f>
        <v>6770.82</v>
      </c>
      <c r="J15" s="16"/>
      <c r="K15" s="11">
        <f t="shared" si="0"/>
        <v>-6770.82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48820</v>
      </c>
      <c r="F17" s="20"/>
      <c r="G17" s="19">
        <f>SUM(G13:G16)</f>
        <v>6793.5400000000009</v>
      </c>
      <c r="H17" s="20"/>
      <c r="I17" s="19">
        <f>SUM(I13:I16)</f>
        <v>21430.97</v>
      </c>
      <c r="J17" s="17"/>
      <c r="K17" s="19">
        <f>SUM(K13:K16)</f>
        <v>27389.03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35000</v>
      </c>
      <c r="G20" s="20">
        <f>SUM(G10-G17)</f>
        <v>-6793.5400000000009</v>
      </c>
      <c r="H20" s="15"/>
      <c r="I20" s="20">
        <f>SUM(I10-I17)</f>
        <v>-13710.11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1255381.99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1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112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1928.84</v>
      </c>
    </row>
    <row r="7" spans="1:12" x14ac:dyDescent="0.2">
      <c r="A7" s="53" t="s">
        <v>105</v>
      </c>
      <c r="B7" s="4">
        <v>1019</v>
      </c>
      <c r="C7" s="2" t="s">
        <v>51</v>
      </c>
      <c r="D7" s="33">
        <v>1255381.99</v>
      </c>
      <c r="E7" s="33" t="s">
        <v>105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575</v>
      </c>
    </row>
    <row r="11" spans="1:12" x14ac:dyDescent="0.2">
      <c r="B11" s="35" t="s">
        <v>55</v>
      </c>
      <c r="C11" s="10" t="s">
        <v>49</v>
      </c>
      <c r="D11" s="36">
        <f>SUM(D5:D10)</f>
        <v>1257885.83</v>
      </c>
      <c r="E11" s="36"/>
    </row>
    <row r="13" spans="1:12" x14ac:dyDescent="0.2">
      <c r="B13" s="4">
        <v>1110</v>
      </c>
      <c r="C13" s="2" t="s">
        <v>56</v>
      </c>
      <c r="D13" s="33">
        <v>0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103</v>
      </c>
      <c r="D16" s="33">
        <v>0</v>
      </c>
    </row>
    <row r="17" spans="1:4" x14ac:dyDescent="0.2">
      <c r="B17" s="4">
        <v>1190</v>
      </c>
      <c r="C17" s="2" t="s">
        <v>85</v>
      </c>
      <c r="D17" s="33">
        <v>0</v>
      </c>
    </row>
    <row r="18" spans="1:4" x14ac:dyDescent="0.2">
      <c r="B18" s="35" t="s">
        <v>55</v>
      </c>
      <c r="C18" s="10" t="s">
        <v>59</v>
      </c>
      <c r="D18" s="36">
        <f>SUM(D13:D17)</f>
        <v>-0.4</v>
      </c>
    </row>
    <row r="20" spans="1:4" x14ac:dyDescent="0.2">
      <c r="B20" s="4">
        <v>1451</v>
      </c>
      <c r="C20" s="2" t="s">
        <v>111</v>
      </c>
      <c r="D20" s="36">
        <v>4750</v>
      </c>
    </row>
    <row r="22" spans="1:4" s="33" customFormat="1" x14ac:dyDescent="0.2">
      <c r="A22" s="34"/>
      <c r="B22" s="4">
        <v>1501</v>
      </c>
      <c r="C22" s="2" t="s">
        <v>60</v>
      </c>
      <c r="D22" s="33">
        <v>189149.7</v>
      </c>
    </row>
    <row r="23" spans="1:4" s="33" customFormat="1" x14ac:dyDescent="0.2">
      <c r="A23" s="34"/>
      <c r="B23" s="4">
        <v>1510</v>
      </c>
      <c r="C23" s="2" t="s">
        <v>61</v>
      </c>
      <c r="D23" s="33">
        <v>8065.29</v>
      </c>
    </row>
    <row r="24" spans="1:4" s="33" customFormat="1" x14ac:dyDescent="0.2">
      <c r="A24" s="34"/>
      <c r="B24" s="4">
        <v>1530</v>
      </c>
      <c r="C24" s="2" t="s">
        <v>101</v>
      </c>
      <c r="D24" s="33">
        <v>0</v>
      </c>
    </row>
    <row r="25" spans="1:4" s="33" customFormat="1" x14ac:dyDescent="0.2">
      <c r="A25" s="34"/>
      <c r="B25" s="4">
        <v>1531</v>
      </c>
      <c r="C25" s="2" t="s">
        <v>104</v>
      </c>
      <c r="D25" s="33">
        <v>0.33</v>
      </c>
    </row>
    <row r="26" spans="1:4" s="33" customFormat="1" x14ac:dyDescent="0.2">
      <c r="A26" s="34"/>
      <c r="B26" s="4">
        <v>1545</v>
      </c>
      <c r="C26" s="2" t="s">
        <v>62</v>
      </c>
      <c r="D26" s="33">
        <v>24272.98</v>
      </c>
    </row>
    <row r="27" spans="1:4" s="33" customFormat="1" x14ac:dyDescent="0.2">
      <c r="A27" s="34"/>
      <c r="B27" s="4">
        <v>1546</v>
      </c>
      <c r="C27" s="2" t="s">
        <v>63</v>
      </c>
      <c r="D27" s="33">
        <v>-32338.27</v>
      </c>
    </row>
    <row r="28" spans="1:4" x14ac:dyDescent="0.2">
      <c r="B28" s="35" t="s">
        <v>55</v>
      </c>
      <c r="C28" s="10" t="s">
        <v>64</v>
      </c>
      <c r="D28" s="36">
        <f>SUM(D22:D27)</f>
        <v>189150.03000000003</v>
      </c>
    </row>
    <row r="30" spans="1:4" x14ac:dyDescent="0.2">
      <c r="B30" s="35" t="s">
        <v>55</v>
      </c>
      <c r="C30" s="10" t="s">
        <v>65</v>
      </c>
      <c r="D30" s="36">
        <f>SUM(D11+D18+D28)+D20</f>
        <v>1451785.4600000002</v>
      </c>
    </row>
    <row r="32" spans="1:4" x14ac:dyDescent="0.2">
      <c r="C32" s="37" t="s">
        <v>80</v>
      </c>
      <c r="D32" s="38">
        <v>0</v>
      </c>
    </row>
    <row r="34" spans="2:5" x14ac:dyDescent="0.2">
      <c r="B34" s="4">
        <v>2050</v>
      </c>
      <c r="C34" s="2" t="s">
        <v>66</v>
      </c>
      <c r="E34" s="33">
        <v>0</v>
      </c>
    </row>
    <row r="35" spans="2:5" x14ac:dyDescent="0.2">
      <c r="B35" s="4">
        <v>2052</v>
      </c>
      <c r="C35" s="2" t="s">
        <v>109</v>
      </c>
      <c r="E35" s="33">
        <v>0</v>
      </c>
    </row>
    <row r="36" spans="2:5" x14ac:dyDescent="0.2">
      <c r="B36" s="35" t="s">
        <v>55</v>
      </c>
      <c r="C36" s="10" t="s">
        <v>66</v>
      </c>
      <c r="D36" s="36"/>
      <c r="E36" s="36">
        <f>SUM(E34:E35)</f>
        <v>0</v>
      </c>
    </row>
    <row r="38" spans="2:5" x14ac:dyDescent="0.2">
      <c r="B38" s="4">
        <v>2115</v>
      </c>
      <c r="C38" s="2" t="s">
        <v>67</v>
      </c>
      <c r="E38" s="33">
        <v>0</v>
      </c>
    </row>
    <row r="39" spans="2:5" x14ac:dyDescent="0.2">
      <c r="B39" s="4">
        <v>2116</v>
      </c>
      <c r="C39" s="2" t="s">
        <v>68</v>
      </c>
      <c r="E39" s="33">
        <v>6.05</v>
      </c>
    </row>
    <row r="40" spans="2:5" x14ac:dyDescent="0.2">
      <c r="B40" s="35" t="s">
        <v>55</v>
      </c>
      <c r="C40" s="10" t="s">
        <v>69</v>
      </c>
      <c r="D40" s="36"/>
      <c r="E40" s="36">
        <f>SUM(E38:E39)</f>
        <v>6.05</v>
      </c>
    </row>
    <row r="42" spans="2:5" x14ac:dyDescent="0.2">
      <c r="B42" s="4">
        <v>2212</v>
      </c>
      <c r="C42" s="2" t="s">
        <v>70</v>
      </c>
      <c r="E42" s="33">
        <v>-447.21</v>
      </c>
    </row>
    <row r="43" spans="2:5" x14ac:dyDescent="0.2">
      <c r="B43" s="4">
        <v>2215</v>
      </c>
      <c r="C43" s="2" t="s">
        <v>110</v>
      </c>
      <c r="E43" s="33">
        <v>0</v>
      </c>
    </row>
    <row r="44" spans="2:5" x14ac:dyDescent="0.2">
      <c r="B44" s="4">
        <v>2216</v>
      </c>
      <c r="C44" s="2" t="s">
        <v>113</v>
      </c>
      <c r="E44" s="33">
        <v>0</v>
      </c>
    </row>
    <row r="45" spans="2:5" x14ac:dyDescent="0.2">
      <c r="B45" s="35" t="s">
        <v>55</v>
      </c>
      <c r="C45" s="10" t="s">
        <v>71</v>
      </c>
      <c r="D45" s="36"/>
      <c r="E45" s="36">
        <f>SUM(E42:E44)</f>
        <v>-447.21</v>
      </c>
    </row>
    <row r="47" spans="2:5" x14ac:dyDescent="0.2">
      <c r="B47" s="4">
        <v>2901</v>
      </c>
      <c r="C47" s="2" t="s">
        <v>72</v>
      </c>
      <c r="E47" s="33">
        <v>0</v>
      </c>
    </row>
    <row r="48" spans="2:5" x14ac:dyDescent="0.2">
      <c r="B48" s="4">
        <v>2951</v>
      </c>
      <c r="C48" s="2" t="s">
        <v>73</v>
      </c>
      <c r="E48" s="33">
        <v>0</v>
      </c>
    </row>
    <row r="49" spans="2:5" x14ac:dyDescent="0.2">
      <c r="B49" s="4">
        <v>2952</v>
      </c>
      <c r="C49" s="2" t="s">
        <v>102</v>
      </c>
      <c r="E49" s="33">
        <v>0</v>
      </c>
    </row>
    <row r="50" spans="2:5" x14ac:dyDescent="0.2">
      <c r="B50" s="4">
        <v>2955</v>
      </c>
      <c r="C50" s="2" t="s">
        <v>74</v>
      </c>
      <c r="E50" s="33">
        <v>0.09</v>
      </c>
    </row>
    <row r="51" spans="2:5" x14ac:dyDescent="0.2">
      <c r="B51" s="4">
        <v>2956</v>
      </c>
      <c r="C51" s="2" t="s">
        <v>75</v>
      </c>
      <c r="E51" s="33">
        <v>0</v>
      </c>
    </row>
    <row r="52" spans="2:5" x14ac:dyDescent="0.2">
      <c r="B52" s="4">
        <v>5063</v>
      </c>
      <c r="C52" s="2" t="s">
        <v>70</v>
      </c>
      <c r="E52" s="33">
        <v>0</v>
      </c>
    </row>
    <row r="53" spans="2:5" x14ac:dyDescent="0.2">
      <c r="B53" s="35" t="s">
        <v>55</v>
      </c>
      <c r="C53" s="10" t="s">
        <v>76</v>
      </c>
      <c r="D53" s="36"/>
      <c r="E53" s="36">
        <f>SUM(E47:E52)</f>
        <v>0.09</v>
      </c>
    </row>
    <row r="55" spans="2:5" x14ac:dyDescent="0.2">
      <c r="B55" s="35" t="s">
        <v>55</v>
      </c>
      <c r="C55" s="10" t="s">
        <v>77</v>
      </c>
      <c r="D55" s="36"/>
      <c r="E55" s="36">
        <f>SUM(E36+E40+E45+E53)</f>
        <v>-441.07</v>
      </c>
    </row>
    <row r="56" spans="2:5" x14ac:dyDescent="0.2">
      <c r="B56" s="35"/>
      <c r="C56" s="10"/>
      <c r="D56" s="36"/>
      <c r="E56" s="36"/>
    </row>
    <row r="57" spans="2:5" x14ac:dyDescent="0.2">
      <c r="B57" s="35"/>
      <c r="C57" s="37" t="s">
        <v>81</v>
      </c>
      <c r="D57" s="38"/>
      <c r="E57" s="38">
        <v>0</v>
      </c>
    </row>
    <row r="59" spans="2:5" x14ac:dyDescent="0.2">
      <c r="B59" s="35" t="s">
        <v>55</v>
      </c>
      <c r="C59" s="10" t="s">
        <v>78</v>
      </c>
      <c r="D59" s="36"/>
      <c r="E59" s="36">
        <f>D30+D32-E55-E57</f>
        <v>1452226.5300000003</v>
      </c>
    </row>
    <row r="61" spans="2:5" x14ac:dyDescent="0.2">
      <c r="B61" s="33" t="s">
        <v>106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G13+'[1]FS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2025-02-03T17:08:50Z</cp:lastPrinted>
  <dcterms:created xsi:type="dcterms:W3CDTF">2019-05-01T17:02:22Z</dcterms:created>
  <dcterms:modified xsi:type="dcterms:W3CDTF">2025-02-03T17:32:10Z</dcterms:modified>
</cp:coreProperties>
</file>