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3277C548-283D-4265-BB07-EDE541D9AAED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4">'Balance Sheet'!$A$1:$E$57</definedName>
    <definedName name="_xlnm.Print_Area" localSheetId="1">'FS -870 Operations'!$A$1:$K$32</definedName>
    <definedName name="_xlnm.Print_Area" localSheetId="2">'FS -871 Street Lights'!$A$1:$K$18</definedName>
    <definedName name="_xlnm.Print_Area" localSheetId="3">'FS -872 Bond Fees'!$A$1:$K$24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3" l="1"/>
  <c r="I14" i="3"/>
  <c r="G14" i="3"/>
  <c r="I13" i="3"/>
  <c r="I12" i="2"/>
  <c r="I23" i="1"/>
  <c r="I22" i="1"/>
  <c r="I21" i="1"/>
  <c r="I20" i="1"/>
  <c r="I18" i="1"/>
  <c r="I17" i="1"/>
  <c r="G16" i="1"/>
  <c r="I16" i="1" s="1"/>
  <c r="I15" i="1"/>
  <c r="I8" i="2"/>
  <c r="I8" i="1"/>
  <c r="K15" i="3" l="1"/>
  <c r="I8" i="3"/>
  <c r="K16" i="3" l="1"/>
  <c r="K21" i="1"/>
  <c r="I9" i="1"/>
  <c r="G12" i="1"/>
  <c r="E34" i="5"/>
  <c r="K10" i="1"/>
  <c r="E14" i="3"/>
  <c r="E17" i="1"/>
  <c r="E16" i="1"/>
  <c r="E12" i="1"/>
  <c r="E7" i="8" s="1"/>
  <c r="K17" i="3"/>
  <c r="I11" i="1"/>
  <c r="K14" i="3" l="1"/>
  <c r="K15" i="1"/>
  <c r="E18" i="3" l="1"/>
  <c r="E16" i="8" s="1"/>
  <c r="I14" i="4"/>
  <c r="K10" i="8" l="1"/>
  <c r="K8" i="3"/>
  <c r="E10" i="3"/>
  <c r="E9" i="8" s="1"/>
  <c r="E9" i="2"/>
  <c r="E10" i="4"/>
  <c r="I13" i="4" l="1"/>
  <c r="G7" i="8" l="1"/>
  <c r="I18" i="3" l="1"/>
  <c r="I16" i="8" s="1"/>
  <c r="G18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8" i="3"/>
  <c r="K16" i="8" s="1"/>
  <c r="K12" i="2"/>
  <c r="K13" i="2" s="1"/>
  <c r="K15" i="8" s="1"/>
  <c r="E49" i="5"/>
  <c r="E41" i="5"/>
  <c r="E38" i="5"/>
  <c r="D26" i="5"/>
  <c r="D11" i="5"/>
  <c r="E16" i="4"/>
  <c r="K14" i="4"/>
  <c r="K9" i="4"/>
  <c r="K8" i="4"/>
  <c r="K10" i="3"/>
  <c r="K9" i="8" s="1"/>
  <c r="I10" i="3"/>
  <c r="G10" i="3"/>
  <c r="E21" i="3"/>
  <c r="G13" i="2"/>
  <c r="K8" i="2"/>
  <c r="K9" i="2" s="1"/>
  <c r="K8" i="8" s="1"/>
  <c r="E24" i="1"/>
  <c r="E14" i="8" s="1"/>
  <c r="E18" i="8" s="1"/>
  <c r="K23" i="1"/>
  <c r="K20" i="1"/>
  <c r="K22" i="1"/>
  <c r="K19" i="1"/>
  <c r="K17" i="1"/>
  <c r="K11" i="1"/>
  <c r="G9" i="8" l="1"/>
  <c r="G11" i="8" s="1"/>
  <c r="I9" i="8"/>
  <c r="D28" i="5"/>
  <c r="G19" i="4"/>
  <c r="G17" i="8"/>
  <c r="G16" i="2"/>
  <c r="G15" i="8"/>
  <c r="E19" i="4"/>
  <c r="E27" i="1"/>
  <c r="E51" i="5"/>
  <c r="G21" i="3"/>
  <c r="I9" i="2"/>
  <c r="I8" i="8" s="1"/>
  <c r="G24" i="1"/>
  <c r="I16" i="4"/>
  <c r="I21" i="3"/>
  <c r="I13" i="2"/>
  <c r="I15" i="8" s="1"/>
  <c r="K10" i="4"/>
  <c r="K13" i="4"/>
  <c r="K16" i="4" s="1"/>
  <c r="K18" i="1"/>
  <c r="I24" i="1"/>
  <c r="I14" i="8" s="1"/>
  <c r="I19" i="4" l="1"/>
  <c r="I17" i="8"/>
  <c r="I18" i="8" s="1"/>
  <c r="G27" i="1"/>
  <c r="G14" i="8"/>
  <c r="G18" i="8" s="1"/>
  <c r="G21" i="8" s="1"/>
  <c r="I16" i="2"/>
  <c r="E55" i="5"/>
  <c r="K24" i="1"/>
  <c r="K14" i="8" s="1"/>
  <c r="E11" i="8" l="1"/>
  <c r="E21" i="8" s="1"/>
  <c r="E16" i="2"/>
  <c r="I12" i="1" l="1"/>
  <c r="I7" i="8" s="1"/>
  <c r="K8" i="1"/>
  <c r="K12" i="1" s="1"/>
  <c r="K7" i="8" s="1"/>
  <c r="I11" i="8" l="1"/>
  <c r="I21" i="8" s="1"/>
  <c r="I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<sst xmlns="http://schemas.openxmlformats.org/spreadsheetml/2006/main" count="159" uniqueCount="113">
  <si>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</si>
  <si>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</si>
  <si>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</si>
  <si>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</si>
  <si>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</si>
  <si>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</si>
  <si>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</si>
  <si>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</si>
  <si>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</si>
  <si>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</si>
  <si>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</si>
  <si>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</si>
  <si>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</si>
  <si>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</si>
  <si>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</si>
  <si>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</si>
  <si>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</si>
  <si>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</si>
  <si>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</si>
  <si>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</si>
  <si>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</si>
  <si>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</si>
  <si>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</si>
  <si>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</si>
  <si>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</si>
  <si>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</si>
  <si>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</si>
  <si>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</si>
  <si>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</si>
  <si>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</si>
  <si>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</si>
  <si>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</si>
  <si>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</si>
  <si>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</si>
  <si>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</si>
  <si>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</si>
  <si>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</si>
  <si>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</si>
  <si>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</si>
  <si>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</si>
  <si>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</si>
  <si>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</si>
  <si>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</si>
  <si>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</si>
  <si>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</si>
  <si>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</si>
  <si>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</si>
  <si>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</si>
  <si>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</si>
  <si>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</si>
  <si>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</si>
  <si>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</si>
  <si>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</si>
  <si>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</si>
  <si>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</si>
  <si>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</si>
  <si>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</si>
  <si>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</si>
  <si>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</si>
  <si>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</si>
  <si>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</si>
  <si>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</si>
  <si>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</si>
  <si>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</si>
  <si>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</si>
  <si>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</si>
  <si>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</si>
  <si>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</si>
  <si>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</si>
  <si>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</si>
  <si>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</si>
  <si>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</si>
  <si>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</si>
  <si>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</si>
  <si>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</si>
  <si>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</si>
  <si>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</si>
  <si>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</si>
  <si>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</si>
  <si>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</si>
  <si>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</si>
  <si>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</si>
  <si>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</si>
  <si>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</si>
  <si>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</si>
  <si>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</si>
  <si>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</si>
  <si>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</si>
  <si>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</si>
  <si>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</si>
  <si>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</si>
  <si>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</si>
  <si>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</si>
  <si>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</si>
  <si>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</si>
  <si>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</si>
  <si>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</si>
  <si>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</si>
  <si>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</si>
  <si>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</si>
  <si>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</si>
  <si>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</si>
  <si>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</si>
  <si>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</si>
  <si>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</si>
  <si>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</si>
  <si>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</si>
  <si>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</si>
  <si>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Donations</t>
  </si>
  <si>
    <t>ACCOUNTS PAYABLE-AUTOPAY</t>
  </si>
  <si>
    <t>Miscellaneous</t>
  </si>
  <si>
    <t>Building Repair/Maint</t>
  </si>
  <si>
    <t>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</si>
</sst>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3%20Dec%20FY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9%20Jun%20FY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11%20Aug%20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9">
          <cell r="I9">
            <v>3924.53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/>
      <sheetData sheetId="2">
        <row r="8">
          <cell r="I8">
            <v>25620.09</v>
          </cell>
        </row>
      </sheetData>
      <sheetData sheetId="3">
        <row r="8">
          <cell r="I8">
            <v>37600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376464</v>
          </cell>
        </row>
        <row r="15">
          <cell r="I15">
            <v>196428.31000000006</v>
          </cell>
        </row>
        <row r="16">
          <cell r="I16">
            <v>70991.680000000008</v>
          </cell>
        </row>
        <row r="17">
          <cell r="I17">
            <v>10244.56</v>
          </cell>
        </row>
        <row r="18">
          <cell r="I18">
            <v>515.64</v>
          </cell>
        </row>
        <row r="21">
          <cell r="I21">
            <v>3119.02</v>
          </cell>
        </row>
        <row r="22">
          <cell r="I22">
            <v>34134</v>
          </cell>
        </row>
        <row r="23">
          <cell r="I23">
            <v>17780.870000000003</v>
          </cell>
        </row>
        <row r="25">
          <cell r="I25">
            <v>11669.619999999999</v>
          </cell>
        </row>
      </sheetData>
      <sheetData sheetId="2">
        <row r="8">
          <cell r="I8">
            <v>33029.01</v>
          </cell>
        </row>
        <row r="12">
          <cell r="I12">
            <v>32172.02</v>
          </cell>
        </row>
      </sheetData>
      <sheetData sheetId="3">
        <row r="13">
          <cell r="I13">
            <v>52679.29</v>
          </cell>
        </row>
        <row r="14">
          <cell r="I14">
            <v>9235.82</v>
          </cell>
        </row>
        <row r="15">
          <cell r="I15">
            <v>129.91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A3" sqref="A3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0"/>
    </row>
    <row r="2" spans="1:13" x14ac:dyDescent="0.2">
      <c r="A2" s="58" t="s">
        <v>112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6" t="s">
        <v>97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34224</v>
      </c>
      <c r="H7" s="20"/>
      <c r="I7" s="20">
        <f>'FS -870 Operations'!I12</f>
        <v>419612.53</v>
      </c>
      <c r="J7" s="24"/>
      <c r="K7" s="20">
        <f>'FS -870 Operations'!K12</f>
        <v>-8824.5300000000007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1172.8</v>
      </c>
      <c r="H8" s="20"/>
      <c r="I8" s="20">
        <f>'FS -871 Street Lights'!I9</f>
        <v>34201.810000000005</v>
      </c>
      <c r="J8" s="24"/>
      <c r="K8" s="20">
        <f>'FS -871 Street Lights'!K9</f>
        <v>-6201.8100000000049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f>'FS -872 Bond Fees'!G10</f>
        <v>0</v>
      </c>
      <c r="H9" s="20"/>
      <c r="I9" s="20">
        <f>'FS -872 Bond Fees'!I10</f>
        <v>72767.17</v>
      </c>
      <c r="J9" s="24"/>
      <c r="K9" s="20">
        <f>'FS -872 Bond Fees'!K10</f>
        <v>-23947.17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35396.800000000003</v>
      </c>
      <c r="H11" s="46"/>
      <c r="I11" s="45">
        <f>SUM(I7+I8+I9+I10)</f>
        <v>526581.51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6" t="s">
        <v>92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x14ac:dyDescent="0.35">
      <c r="A14" s="13"/>
      <c r="C14" s="39" t="s">
        <v>91</v>
      </c>
      <c r="E14" s="20">
        <f>'FS -870 Operations'!E24</f>
        <v>410789</v>
      </c>
      <c r="F14" s="20"/>
      <c r="G14" s="20">
        <f>SUM('FS -870 Operations'!G24)</f>
        <v>34544.28</v>
      </c>
      <c r="H14" s="20"/>
      <c r="I14" s="20">
        <f>SUM('FS -870 Operations'!I24)</f>
        <v>405358.26000000007</v>
      </c>
      <c r="J14" s="17"/>
      <c r="K14" s="20">
        <f>'FS -870 Operations'!K24</f>
        <v>5430.7399999999252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2495.98</v>
      </c>
      <c r="H15" s="20"/>
      <c r="I15" s="20">
        <f>SUM('FS -871 Street Lights'!I13)</f>
        <v>34668</v>
      </c>
      <c r="J15" s="24"/>
      <c r="K15" s="20">
        <f>'FS -871 Street Lights'!K13</f>
        <v>-6668</v>
      </c>
    </row>
    <row r="16" spans="1:13" ht="15" x14ac:dyDescent="0.35">
      <c r="C16" s="39" t="s">
        <v>89</v>
      </c>
      <c r="E16" s="20">
        <f>'FS -872 Bond Fees'!E18</f>
        <v>48820</v>
      </c>
      <c r="F16" s="20"/>
      <c r="G16" s="20">
        <f>SUM('FS -872 Bond Fees'!G18)</f>
        <v>5537.08</v>
      </c>
      <c r="H16" s="20"/>
      <c r="I16" s="20">
        <f>SUM('FS -872 Bond Fees'!I18)</f>
        <v>91347.95</v>
      </c>
      <c r="J16" s="24"/>
      <c r="K16" s="20">
        <f>'FS -872 Bond Fees'!K18</f>
        <v>-42527.95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42577.340000000004</v>
      </c>
      <c r="H18" s="46"/>
      <c r="I18" s="45">
        <f>I14+I15+I16+I17</f>
        <v>531374.21000000008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-7180.5400000000009</v>
      </c>
      <c r="H21" s="41"/>
      <c r="I21" s="20">
        <f>SUM(I11-I18)</f>
        <v>-4792.7000000000698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4" sqref="A4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60" t="s">
        <v>8</v>
      </c>
      <c r="D8" s="60"/>
      <c r="E8" s="11">
        <v>410688</v>
      </c>
      <c r="F8" s="14"/>
      <c r="G8" s="11">
        <v>34224</v>
      </c>
      <c r="H8" s="15"/>
      <c r="I8" s="11">
        <f>G8+'[4]FS -870 Operations'!$I$8</f>
        <v>410688</v>
      </c>
      <c r="J8" s="16"/>
      <c r="K8" s="11">
        <f>SUM(E8-I8)</f>
        <v>0</v>
      </c>
    </row>
    <row r="9" spans="1:13" x14ac:dyDescent="0.2">
      <c r="A9" s="13"/>
      <c r="C9" s="14" t="s">
        <v>110</v>
      </c>
      <c r="D9" s="14"/>
      <c r="E9" s="11">
        <v>0</v>
      </c>
      <c r="F9" s="14"/>
      <c r="G9" s="11">
        <v>0</v>
      </c>
      <c r="H9" s="15"/>
      <c r="I9" s="11">
        <f>G9+'[1]FS -870 Operations'!$I$9</f>
        <v>3924.53</v>
      </c>
      <c r="J9" s="16"/>
      <c r="K9" s="11">
        <v>-3924.53</v>
      </c>
    </row>
    <row r="10" spans="1:13" x14ac:dyDescent="0.2">
      <c r="A10" s="13"/>
      <c r="C10" s="14" t="s">
        <v>108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34224</v>
      </c>
      <c r="H12" s="20"/>
      <c r="I12" s="19">
        <f>SUM(I8:I11)</f>
        <v>419612.53</v>
      </c>
      <c r="J12" s="17"/>
      <c r="K12" s="19">
        <f>SUM(K8:K11)</f>
        <v>-8824.5300000000007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17105.14</v>
      </c>
      <c r="H15" s="15"/>
      <c r="I15" s="11">
        <f>G15+'[4]FS -870 Operations'!$I$15</f>
        <v>213533.45000000007</v>
      </c>
      <c r="J15" s="16"/>
      <c r="K15" s="11">
        <f>E15-I15</f>
        <v>4432.5499999999302</v>
      </c>
    </row>
    <row r="16" spans="1:13" x14ac:dyDescent="0.2">
      <c r="A16" s="13"/>
      <c r="C16" s="60" t="s">
        <v>13</v>
      </c>
      <c r="D16" s="60"/>
      <c r="E16" s="11">
        <f>13514+3161+46000+42+48+1812+9845+1320</f>
        <v>75742</v>
      </c>
      <c r="F16" s="14"/>
      <c r="G16" s="11">
        <f>1001.36+234.2+4397.57+60.98+196.02+1026.32</f>
        <v>6916.4499999999989</v>
      </c>
      <c r="H16" s="15"/>
      <c r="I16" s="11">
        <f>G16+'[4]FS -870 Operations'!$I$16</f>
        <v>77908.13</v>
      </c>
      <c r="J16" s="16"/>
      <c r="K16" s="11">
        <f t="shared" ref="K16:K23" si="0">SUM(E16-I16)</f>
        <v>-2166.1300000000047</v>
      </c>
    </row>
    <row r="17" spans="1:13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v>400</v>
      </c>
      <c r="H17" s="15"/>
      <c r="I17" s="11">
        <f>G17+'[4]FS -870 Operations'!$I$17</f>
        <v>10644.56</v>
      </c>
      <c r="J17" s="16"/>
      <c r="K17" s="11">
        <f t="shared" si="0"/>
        <v>70.440000000000509</v>
      </c>
      <c r="L17" s="54"/>
    </row>
    <row r="18" spans="1:13" x14ac:dyDescent="0.2">
      <c r="A18" s="13"/>
      <c r="C18" s="2" t="s">
        <v>18</v>
      </c>
      <c r="E18" s="11">
        <v>1828</v>
      </c>
      <c r="G18" s="11">
        <v>40.43</v>
      </c>
      <c r="H18" s="15"/>
      <c r="I18" s="11">
        <f>G18+'[4]FS -870 Operations'!$I$18</f>
        <v>556.06999999999994</v>
      </c>
      <c r="J18" s="16"/>
      <c r="K18" s="11">
        <f>SUM(E18-I18)</f>
        <v>1271.93</v>
      </c>
    </row>
    <row r="19" spans="1:13" x14ac:dyDescent="0.2">
      <c r="A19" s="13"/>
      <c r="C19" s="2" t="s">
        <v>15</v>
      </c>
      <c r="E19" s="11">
        <v>27410</v>
      </c>
      <c r="G19" s="11">
        <v>5854.61</v>
      </c>
      <c r="H19" s="15"/>
      <c r="I19" s="11">
        <v>31784.89</v>
      </c>
      <c r="J19" s="16"/>
      <c r="K19" s="11">
        <f t="shared" si="0"/>
        <v>-4374.8899999999994</v>
      </c>
    </row>
    <row r="20" spans="1:13" x14ac:dyDescent="0.2">
      <c r="A20" s="13"/>
      <c r="C20" s="60" t="s">
        <v>100</v>
      </c>
      <c r="D20" s="60"/>
      <c r="E20" s="11">
        <v>2658</v>
      </c>
      <c r="F20" s="14"/>
      <c r="G20" s="11">
        <v>244.65</v>
      </c>
      <c r="H20" s="15"/>
      <c r="I20" s="11">
        <f>G20+'[4]FS -870 Operations'!$I$21</f>
        <v>3363.67</v>
      </c>
      <c r="J20" s="16"/>
      <c r="K20" s="11">
        <f>SUM(E20-I20)</f>
        <v>-705.67000000000007</v>
      </c>
    </row>
    <row r="21" spans="1:13" x14ac:dyDescent="0.2">
      <c r="A21" s="13"/>
      <c r="C21" s="14" t="s">
        <v>107</v>
      </c>
      <c r="D21" s="14"/>
      <c r="E21" s="11">
        <v>36540</v>
      </c>
      <c r="F21" s="14"/>
      <c r="G21" s="11">
        <v>3258</v>
      </c>
      <c r="H21" s="15"/>
      <c r="I21" s="11">
        <f>G21+'[4]FS -870 Operations'!$I$22</f>
        <v>37392</v>
      </c>
      <c r="J21" s="16"/>
      <c r="K21" s="11">
        <f>SUM(E21-I21)</f>
        <v>-852</v>
      </c>
    </row>
    <row r="22" spans="1:13" x14ac:dyDescent="0.2">
      <c r="A22" s="13"/>
      <c r="C22" s="14" t="s">
        <v>17</v>
      </c>
      <c r="D22" s="14"/>
      <c r="E22" s="11">
        <v>18930</v>
      </c>
      <c r="F22" s="14"/>
      <c r="G22" s="11">
        <v>0</v>
      </c>
      <c r="H22" s="15"/>
      <c r="I22" s="11">
        <f>'[4]FS -870 Operations'!$I$23</f>
        <v>17780.870000000003</v>
      </c>
      <c r="J22" s="16"/>
      <c r="K22" s="11">
        <f t="shared" si="0"/>
        <v>1149.1299999999974</v>
      </c>
    </row>
    <row r="23" spans="1:13" ht="15" x14ac:dyDescent="0.35">
      <c r="A23" s="13"/>
      <c r="C23" s="60" t="s">
        <v>19</v>
      </c>
      <c r="D23" s="60"/>
      <c r="E23" s="11">
        <v>19000</v>
      </c>
      <c r="F23" s="14"/>
      <c r="G23" s="11">
        <v>725</v>
      </c>
      <c r="H23" s="21"/>
      <c r="I23" s="52">
        <f>G23+'[4]FS -870 Operations'!$I$25</f>
        <v>12394.619999999999</v>
      </c>
      <c r="J23" s="17"/>
      <c r="K23" s="11">
        <f t="shared" si="0"/>
        <v>6605.380000000001</v>
      </c>
    </row>
    <row r="24" spans="1:13" ht="15" x14ac:dyDescent="0.35">
      <c r="A24" s="13"/>
      <c r="C24" s="2" t="s">
        <v>20</v>
      </c>
      <c r="E24" s="19">
        <f>SUM(E15:E23)</f>
        <v>410789</v>
      </c>
      <c r="F24" s="20"/>
      <c r="G24" s="19">
        <f>SUM(G15:G23)</f>
        <v>34544.28</v>
      </c>
      <c r="H24" s="20"/>
      <c r="I24" s="19">
        <f>SUM(I15:I23)</f>
        <v>405358.26000000007</v>
      </c>
      <c r="J24" s="17"/>
      <c r="K24" s="19">
        <f>SUM(K15:K23)</f>
        <v>5430.7399999999252</v>
      </c>
    </row>
    <row r="25" spans="1:13" x14ac:dyDescent="0.2">
      <c r="A25" s="4"/>
      <c r="H25" s="15"/>
      <c r="J25" s="16"/>
    </row>
    <row r="26" spans="1:13" x14ac:dyDescent="0.2">
      <c r="A26" s="22"/>
      <c r="H26" s="15"/>
      <c r="J26" s="16"/>
    </row>
    <row r="27" spans="1:13" x14ac:dyDescent="0.2">
      <c r="A27" s="4"/>
      <c r="B27" s="10" t="s">
        <v>21</v>
      </c>
      <c r="E27" s="20">
        <f>SUM(E12-E24)</f>
        <v>-1</v>
      </c>
      <c r="G27" s="20">
        <f>SUM(G12-G24)</f>
        <v>-320.27999999999884</v>
      </c>
      <c r="H27" s="15"/>
      <c r="I27" s="20">
        <f>SUM(I12-I24)</f>
        <v>14254.26999999996</v>
      </c>
      <c r="J27" s="16"/>
      <c r="K27" s="20"/>
    </row>
    <row r="28" spans="1:13" x14ac:dyDescent="0.2">
      <c r="A28" s="4"/>
      <c r="H28" s="15"/>
      <c r="J28" s="16"/>
    </row>
    <row r="29" spans="1:13" x14ac:dyDescent="0.2">
      <c r="H29" s="15"/>
      <c r="J29" s="15"/>
    </row>
    <row r="30" spans="1:13" x14ac:dyDescent="0.2">
      <c r="B30" s="10" t="s">
        <v>22</v>
      </c>
      <c r="E30" s="23">
        <v>42408.22</v>
      </c>
      <c r="H30" s="15"/>
      <c r="J30" s="15"/>
    </row>
    <row r="31" spans="1:13" x14ac:dyDescent="0.2">
      <c r="H31" s="15"/>
      <c r="J31" s="15"/>
    </row>
    <row r="32" spans="1:13" s="11" customFormat="1" x14ac:dyDescent="0.2">
      <c r="A32" s="2"/>
      <c r="B32" s="2"/>
      <c r="C32" s="2"/>
      <c r="D32" s="2"/>
      <c r="F32" s="2"/>
      <c r="H32" s="15"/>
      <c r="J32" s="15"/>
      <c r="L32" s="6"/>
      <c r="M32" s="2"/>
    </row>
    <row r="33" spans="1:13" s="11" customFormat="1" x14ac:dyDescent="0.2">
      <c r="A33" s="2"/>
      <c r="B33" s="2"/>
      <c r="C33" s="2"/>
      <c r="D33" s="2"/>
      <c r="F33" s="2"/>
      <c r="H33" s="15"/>
      <c r="J33" s="15"/>
      <c r="L33" s="6"/>
      <c r="M33" s="2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</sheetData>
  <mergeCells count="7">
    <mergeCell ref="C20:D20"/>
    <mergeCell ref="C23:D23"/>
    <mergeCell ref="A1:L1"/>
    <mergeCell ref="A3:L3"/>
    <mergeCell ref="C8:D8"/>
    <mergeCell ref="C16:D16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activeCell="A4" sqref="A4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1172.8</v>
      </c>
      <c r="H8" s="15"/>
      <c r="I8" s="11">
        <f>G8+'[4]FS -871 Street Lights'!$I$8</f>
        <v>34201.810000000005</v>
      </c>
      <c r="J8" s="16"/>
      <c r="K8" s="11">
        <f>E8-I8</f>
        <v>-6201.8100000000049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1172.8</v>
      </c>
      <c r="H9" s="20"/>
      <c r="I9" s="19">
        <f>I8</f>
        <v>34201.810000000005</v>
      </c>
      <c r="J9" s="17"/>
      <c r="K9" s="19">
        <f>SUM(K8)</f>
        <v>-6201.8100000000049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2495.98</v>
      </c>
      <c r="H12" s="24"/>
      <c r="I12" s="11">
        <f>G12+'[4]FS -871 Street Lights'!$I$12</f>
        <v>34668</v>
      </c>
      <c r="J12" s="17"/>
      <c r="K12" s="11">
        <f>SUM(E12-I12)</f>
        <v>-6668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2495.98</v>
      </c>
      <c r="H13" s="20"/>
      <c r="I13" s="19">
        <f>SUM(I12)</f>
        <v>34668</v>
      </c>
      <c r="J13" s="17"/>
      <c r="K13" s="19">
        <f>SUM(K12)</f>
        <v>-6668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-1323.18</v>
      </c>
      <c r="H16" s="15"/>
      <c r="I16" s="20">
        <f>SUM(I9-I13)</f>
        <v>-466.18999999999505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4" sqref="A4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</row>
    <row r="3" spans="1:13" x14ac:dyDescent="0.2">
      <c r="A3" s="58" t="s">
        <v>112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G8+'[2]FS -872 Bond Fees'!$I$8</f>
        <v>37600</v>
      </c>
      <c r="J8" s="17"/>
      <c r="K8" s="11">
        <f>SUM(E8-I8)</f>
        <v>11220</v>
      </c>
    </row>
    <row r="9" spans="1:13" ht="15" x14ac:dyDescent="0.35">
      <c r="A9" s="13"/>
      <c r="C9" s="60" t="s">
        <v>9</v>
      </c>
      <c r="D9" s="60"/>
      <c r="E9" s="11">
        <v>0</v>
      </c>
      <c r="F9" s="14"/>
      <c r="G9" s="11">
        <v>0</v>
      </c>
      <c r="H9" s="15"/>
      <c r="I9" s="52">
        <v>35167.17</v>
      </c>
      <c r="J9" s="17"/>
      <c r="K9" s="11">
        <f>SUM(E9-I9)</f>
        <v>-35167.17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72767.17</v>
      </c>
      <c r="J10" s="17"/>
      <c r="K10" s="19">
        <f>SUM(K8:K9)</f>
        <v>-23947.17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G13+'[4]FS -872 Bond Fees'!$I$13</f>
        <v>55955.75</v>
      </c>
      <c r="J13" s="16"/>
      <c r="K13" s="11">
        <f>SUM(E13-I13)</f>
        <v>-12955.75</v>
      </c>
    </row>
    <row r="14" spans="1:13" x14ac:dyDescent="0.2">
      <c r="A14" s="13"/>
      <c r="B14" s="10"/>
      <c r="C14" s="60" t="s">
        <v>13</v>
      </c>
      <c r="D14" s="60"/>
      <c r="E14" s="11">
        <f>2640+620+2560</f>
        <v>5820</v>
      </c>
      <c r="G14" s="11">
        <f>203.14+47.5+196.58</f>
        <v>447.22</v>
      </c>
      <c r="H14" s="15"/>
      <c r="I14" s="11">
        <f>G14+'[4]FS -872 Bond Fees'!$I$14</f>
        <v>9683.0399999999991</v>
      </c>
      <c r="J14" s="16"/>
      <c r="K14" s="11">
        <f t="shared" ref="K14:K17" si="0">SUM(E14-I14)</f>
        <v>-3863.0399999999991</v>
      </c>
    </row>
    <row r="15" spans="1:13" x14ac:dyDescent="0.2">
      <c r="A15" s="13"/>
      <c r="B15" s="10"/>
      <c r="C15" s="55" t="s">
        <v>111</v>
      </c>
      <c r="D15" s="55"/>
      <c r="G15" s="11">
        <v>0</v>
      </c>
      <c r="H15" s="15"/>
      <c r="I15" s="11">
        <f>'[4]FS -872 Bond Fees'!$I$15</f>
        <v>129.91</v>
      </c>
      <c r="J15" s="16"/>
      <c r="K15" s="11">
        <f t="shared" si="0"/>
        <v>-129.91</v>
      </c>
    </row>
    <row r="16" spans="1:13" x14ac:dyDescent="0.2">
      <c r="A16" s="13"/>
      <c r="B16" s="10"/>
      <c r="C16" s="2" t="s">
        <v>16</v>
      </c>
      <c r="E16" s="11">
        <v>0</v>
      </c>
      <c r="G16" s="11">
        <v>1813.4</v>
      </c>
      <c r="H16" s="15"/>
      <c r="I16" s="11">
        <v>25579.25</v>
      </c>
      <c r="J16" s="16"/>
      <c r="K16" s="11">
        <f t="shared" si="0"/>
        <v>-25579.25</v>
      </c>
    </row>
    <row r="17" spans="1:13" x14ac:dyDescent="0.2">
      <c r="A17" s="13"/>
      <c r="C17" s="25" t="s">
        <v>37</v>
      </c>
      <c r="D17" s="14"/>
      <c r="E17" s="11">
        <v>0</v>
      </c>
      <c r="F17" s="14"/>
      <c r="H17" s="15"/>
      <c r="J17" s="16"/>
      <c r="K17" s="52">
        <f t="shared" si="0"/>
        <v>0</v>
      </c>
    </row>
    <row r="18" spans="1:13" ht="15" x14ac:dyDescent="0.35">
      <c r="A18" s="13"/>
      <c r="C18" s="2" t="s">
        <v>38</v>
      </c>
      <c r="E18" s="19">
        <f>SUM(E13:E17)</f>
        <v>48820</v>
      </c>
      <c r="F18" s="20"/>
      <c r="G18" s="19">
        <f>SUM(G13:G17)</f>
        <v>5537.08</v>
      </c>
      <c r="H18" s="20"/>
      <c r="I18" s="19">
        <f>SUM(I13:I17)</f>
        <v>91347.95</v>
      </c>
      <c r="J18" s="17"/>
      <c r="K18" s="19">
        <f>SUM(K13:K17)</f>
        <v>-42527.95</v>
      </c>
    </row>
    <row r="19" spans="1:13" x14ac:dyDescent="0.2">
      <c r="A19" s="4"/>
      <c r="H19" s="15"/>
      <c r="J19" s="16"/>
    </row>
    <row r="20" spans="1:13" x14ac:dyDescent="0.2">
      <c r="A20" s="22"/>
      <c r="H20" s="15"/>
      <c r="J20" s="16"/>
    </row>
    <row r="21" spans="1:13" x14ac:dyDescent="0.2">
      <c r="A21" s="4"/>
      <c r="B21" s="10" t="s">
        <v>39</v>
      </c>
      <c r="E21" s="20">
        <f>SUM(E10-E18)</f>
        <v>0</v>
      </c>
      <c r="G21" s="20">
        <f>SUM(G10-G18)</f>
        <v>-5537.08</v>
      </c>
      <c r="H21" s="15"/>
      <c r="I21" s="20">
        <f>SUM(I10-I18)</f>
        <v>-18580.78</v>
      </c>
      <c r="J21" s="16"/>
      <c r="K21" s="20"/>
    </row>
    <row r="22" spans="1:13" x14ac:dyDescent="0.2">
      <c r="A22" s="4"/>
      <c r="H22" s="15"/>
      <c r="J22" s="16"/>
    </row>
    <row r="23" spans="1:13" x14ac:dyDescent="0.2">
      <c r="A23" s="4"/>
      <c r="H23" s="15"/>
      <c r="J23" s="16"/>
    </row>
    <row r="24" spans="1:13" s="11" customFormat="1" x14ac:dyDescent="0.2">
      <c r="A24" s="2"/>
      <c r="B24" s="10" t="s">
        <v>40</v>
      </c>
      <c r="C24" s="2"/>
      <c r="D24" s="2"/>
      <c r="E24" s="23">
        <v>1244423.8700000001</v>
      </c>
      <c r="F24" s="2"/>
      <c r="H24" s="15"/>
      <c r="J24" s="15"/>
      <c r="L24" s="2"/>
      <c r="M24" s="2"/>
    </row>
    <row r="25" spans="1:13" s="11" customFormat="1" x14ac:dyDescent="0.2">
      <c r="A25" s="2"/>
      <c r="B25" s="10" t="s">
        <v>79</v>
      </c>
      <c r="C25" s="2"/>
      <c r="D25" s="2"/>
      <c r="E25" s="23">
        <v>0</v>
      </c>
      <c r="F25" s="2"/>
      <c r="H25" s="15"/>
      <c r="J25" s="15"/>
      <c r="L25" s="2"/>
      <c r="M25" s="2"/>
    </row>
    <row r="26" spans="1:13" s="11" customFormat="1" x14ac:dyDescent="0.2">
      <c r="A26" s="2"/>
      <c r="B26" s="2"/>
      <c r="C26" s="2"/>
      <c r="D26" s="2"/>
      <c r="F26" s="2"/>
      <c r="H26" s="15"/>
      <c r="J26" s="15"/>
      <c r="L26" s="2"/>
      <c r="M26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2" t="s">
        <v>48</v>
      </c>
      <c r="B2" s="62"/>
      <c r="C2" s="62"/>
      <c r="D2" s="62"/>
      <c r="E2" s="62"/>
      <c r="F2" s="26"/>
      <c r="G2" s="26"/>
      <c r="H2" s="26"/>
      <c r="I2" s="26"/>
      <c r="K2" s="11"/>
    </row>
    <row r="3" spans="1:12" x14ac:dyDescent="0.2">
      <c r="A3" s="58" t="s">
        <v>112</v>
      </c>
      <c r="B3" s="58"/>
      <c r="C3" s="58"/>
      <c r="D3" s="58"/>
      <c r="E3" s="58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42408.22</v>
      </c>
    </row>
    <row r="7" spans="1:12" x14ac:dyDescent="0.2">
      <c r="A7" s="53" t="s">
        <v>105</v>
      </c>
      <c r="B7" s="4">
        <v>1019</v>
      </c>
      <c r="C7" s="2" t="s">
        <v>51</v>
      </c>
      <c r="D7" s="33">
        <v>1244423.8700000001</v>
      </c>
      <c r="E7" s="33" t="s">
        <v>105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0</v>
      </c>
    </row>
    <row r="11" spans="1:12" x14ac:dyDescent="0.2">
      <c r="B11" s="35" t="s">
        <v>55</v>
      </c>
      <c r="C11" s="10" t="s">
        <v>49</v>
      </c>
      <c r="D11" s="36">
        <f>SUM(D5:D10)</f>
        <v>1286832.0900000001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103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101</v>
      </c>
      <c r="D22" s="33">
        <v>0</v>
      </c>
    </row>
    <row r="23" spans="1:5" s="33" customFormat="1" x14ac:dyDescent="0.2">
      <c r="A23" s="34"/>
      <c r="B23" s="4">
        <v>1531</v>
      </c>
      <c r="C23" s="2" t="s">
        <v>104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-32338.27</v>
      </c>
    </row>
    <row r="26" spans="1:5" x14ac:dyDescent="0.2">
      <c r="B26" s="35" t="s">
        <v>55</v>
      </c>
      <c r="C26" s="10" t="s">
        <v>64</v>
      </c>
      <c r="D26" s="36">
        <f>SUM(D20:D25)</f>
        <v>189150.03000000003</v>
      </c>
    </row>
    <row r="28" spans="1:5" x14ac:dyDescent="0.2">
      <c r="B28" s="35" t="s">
        <v>55</v>
      </c>
      <c r="C28" s="10" t="s">
        <v>65</v>
      </c>
      <c r="D28" s="36">
        <f>SUM(D11+D18+D26)</f>
        <v>1476984.1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4">
        <v>2052</v>
      </c>
      <c r="C33" s="2" t="s">
        <v>109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0</v>
      </c>
    </row>
    <row r="36" spans="2:5" x14ac:dyDescent="0.2">
      <c r="B36" s="4">
        <v>2115</v>
      </c>
      <c r="C36" s="2" t="s">
        <v>67</v>
      </c>
      <c r="E36" s="33">
        <v>0</v>
      </c>
    </row>
    <row r="37" spans="2:5" x14ac:dyDescent="0.2">
      <c r="B37" s="4">
        <v>2116</v>
      </c>
      <c r="C37" s="2" t="s">
        <v>68</v>
      </c>
      <c r="E37" s="33">
        <v>6.05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6.05</v>
      </c>
    </row>
    <row r="40" spans="2:5" x14ac:dyDescent="0.2">
      <c r="B40" s="4">
        <v>2212</v>
      </c>
      <c r="C40" s="2" t="s">
        <v>70</v>
      </c>
      <c r="E40" s="33">
        <v>-447.21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-447.21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0</v>
      </c>
    </row>
    <row r="45" spans="2:5" x14ac:dyDescent="0.2">
      <c r="B45" s="4">
        <v>2952</v>
      </c>
      <c r="C45" s="2" t="s">
        <v>102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0.09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-441.07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1477425.1700000002</v>
      </c>
    </row>
    <row r="57" spans="2:5" x14ac:dyDescent="0.2">
      <c r="B57" s="33" t="s">
        <v>106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99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2024-08-30T16:59:51Z</cp:lastPrinted>
  <dcterms:created xsi:type="dcterms:W3CDTF">2019-05-01T17:02:22Z</dcterms:created>
  <dcterms:modified xsi:type="dcterms:W3CDTF">2024-10-01T17:48:20Z</dcterms:modified>
</cp:coreProperties>
</file>