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4FF82C2D-CF36-4843-9068-D07495AF120E}" xr6:coauthVersionLast="47" xr6:coauthVersionMax="47" xr10:uidLastSave="{00000000-0000-0000-0000-000000000000}"/>
  <bookViews>
    <workbookView xWindow="28680" yWindow="-255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</externalReferences>
  <definedNames>
    <definedName name="_xlnm.Print_Area" localSheetId="4">'Balance Sheet'!$A$1:$E$57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Fees'!$A$1:$K$24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3" l="1"/>
  <c r="I14" i="3"/>
  <c r="G14" i="3"/>
  <c r="I13" i="3"/>
  <c r="I12" i="2"/>
  <c r="I25" i="1"/>
  <c r="I23" i="1"/>
  <c r="I22" i="1"/>
  <c r="I19" i="1"/>
  <c r="I18" i="1"/>
  <c r="G18" i="1"/>
  <c r="I17" i="1"/>
  <c r="G17" i="1"/>
  <c r="I16" i="1"/>
  <c r="G16" i="1"/>
  <c r="I15" i="1"/>
  <c r="G9" i="8"/>
  <c r="I8" i="2"/>
  <c r="I8" i="1"/>
  <c r="K16" i="3" l="1"/>
  <c r="K22" i="1"/>
  <c r="I9" i="1"/>
  <c r="I20" i="1"/>
  <c r="I24" i="1"/>
  <c r="G12" i="1"/>
  <c r="E34" i="5"/>
  <c r="K10" i="1"/>
  <c r="E14" i="3"/>
  <c r="E17" i="1"/>
  <c r="E16" i="1"/>
  <c r="E12" i="1"/>
  <c r="E7" i="8" s="1"/>
  <c r="K17" i="3"/>
  <c r="I8" i="3"/>
  <c r="K24" i="1"/>
  <c r="I11" i="1"/>
  <c r="K14" i="3" l="1"/>
  <c r="K15" i="1"/>
  <c r="K20" i="1" l="1"/>
  <c r="E18" i="3" l="1"/>
  <c r="E16" i="8" s="1"/>
  <c r="I14" i="4"/>
  <c r="K10" i="8" l="1"/>
  <c r="K8" i="3"/>
  <c r="E10" i="3"/>
  <c r="E9" i="8" s="1"/>
  <c r="E9" i="2"/>
  <c r="E10" i="4"/>
  <c r="I13" i="4" l="1"/>
  <c r="G7" i="8" l="1"/>
  <c r="I18" i="3" l="1"/>
  <c r="I16" i="8" s="1"/>
  <c r="G18" i="3"/>
  <c r="G16" i="8" s="1"/>
  <c r="K13" i="3"/>
  <c r="D18" i="5" l="1"/>
  <c r="I8" i="4"/>
  <c r="I10" i="4" l="1"/>
  <c r="I10" i="8" s="1"/>
  <c r="G10" i="4" l="1"/>
  <c r="G10" i="8" s="1"/>
  <c r="G9" i="2" l="1"/>
  <c r="G8" i="8" l="1"/>
  <c r="K9" i="3"/>
  <c r="K16" i="1" l="1"/>
  <c r="G16" i="4"/>
  <c r="K15" i="4"/>
  <c r="K18" i="3"/>
  <c r="K16" i="8" s="1"/>
  <c r="K12" i="2"/>
  <c r="K13" i="2" s="1"/>
  <c r="K15" i="8" s="1"/>
  <c r="E49" i="5"/>
  <c r="E41" i="5"/>
  <c r="E38" i="5"/>
  <c r="D26" i="5"/>
  <c r="D11" i="5"/>
  <c r="E16" i="4"/>
  <c r="K14" i="4"/>
  <c r="K9" i="4"/>
  <c r="K8" i="4"/>
  <c r="K10" i="3"/>
  <c r="K9" i="8" s="1"/>
  <c r="I10" i="3"/>
  <c r="G10" i="3"/>
  <c r="G11" i="8" s="1"/>
  <c r="E21" i="3"/>
  <c r="G13" i="2"/>
  <c r="K8" i="2"/>
  <c r="K9" i="2" s="1"/>
  <c r="K8" i="8" s="1"/>
  <c r="E26" i="1"/>
  <c r="E14" i="8" s="1"/>
  <c r="E18" i="8" s="1"/>
  <c r="K25" i="1"/>
  <c r="K21" i="1"/>
  <c r="K23" i="1"/>
  <c r="K19" i="1"/>
  <c r="K17" i="1"/>
  <c r="K11" i="1"/>
  <c r="I9" i="8" l="1"/>
  <c r="D28" i="5"/>
  <c r="G19" i="4"/>
  <c r="G17" i="8"/>
  <c r="G16" i="2"/>
  <c r="G15" i="8"/>
  <c r="E19" i="4"/>
  <c r="E29" i="1"/>
  <c r="E51" i="5"/>
  <c r="G21" i="3"/>
  <c r="I9" i="2"/>
  <c r="I8" i="8" s="1"/>
  <c r="G26" i="1"/>
  <c r="I16" i="4"/>
  <c r="I21" i="3"/>
  <c r="I13" i="2"/>
  <c r="I15" i="8" s="1"/>
  <c r="K10" i="4"/>
  <c r="K13" i="4"/>
  <c r="K16" i="4" s="1"/>
  <c r="K18" i="1"/>
  <c r="I26" i="1"/>
  <c r="I14" i="8" s="1"/>
  <c r="I19" i="4" l="1"/>
  <c r="I17" i="8"/>
  <c r="I18" i="8" s="1"/>
  <c r="G29" i="1"/>
  <c r="G14" i="8"/>
  <c r="G18" i="8" s="1"/>
  <c r="G21" i="8" s="1"/>
  <c r="I16" i="2"/>
  <c r="E55" i="5"/>
  <c r="K26" i="1"/>
  <c r="K14" i="8" s="1"/>
  <c r="E11" i="8" l="1"/>
  <c r="E21" i="8" s="1"/>
  <c r="E16" i="2"/>
  <c r="I12" i="1" l="1"/>
  <c r="I7" i="8" s="1"/>
  <c r="K8" i="1"/>
  <c r="K12" i="1" s="1"/>
  <c r="K7" i="8" s="1"/>
  <c r="I11" i="8" l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5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<sst xmlns="http://schemas.openxmlformats.org/spreadsheetml/2006/main" count="161" uniqueCount="115">
  <si>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</si>
  <si>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</si>
  <si>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</si>
  <si>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</si>
  <si>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</si>
  <si>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</si>
  <si>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</si>
  <si>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</si>
  <si>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</si>
  <si>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</si>
  <si>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</si>
  <si>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</si>
  <si>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</si>
  <si>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</si>
  <si>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</si>
  <si>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</si>
  <si>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</si>
  <si>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</si>
  <si>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</si>
  <si>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</si>
  <si>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</si>
  <si>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</si>
  <si>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</si>
  <si>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</si>
  <si>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</si>
  <si>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</si>
  <si>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</si>
  <si>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</si>
  <si>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</si>
  <si>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</si>
  <si>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</si>
  <si>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</si>
  <si>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</si>
  <si>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</si>
  <si>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</si>
  <si>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</si>
  <si>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</si>
  <si>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</si>
  <si>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</si>
  <si>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</si>
  <si>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</si>
  <si>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</si>
  <si>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</si>
  <si>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</si>
  <si>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</si>
  <si>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</si>
  <si>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</si>
  <si>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</si>
  <si>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</si>
  <si>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</si>
  <si>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</si>
  <si>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</si>
  <si>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</si>
  <si>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</si>
  <si>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</si>
  <si>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</si>
  <si>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</si>
  <si>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</si>
  <si>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</si>
  <si>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</si>
  <si>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</si>
  <si>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</si>
  <si>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</si>
  <si>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</si>
  <si>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</si>
  <si>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</si>
  <si>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</si>
  <si>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</si>
  <si>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</si>
  <si>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</si>
  <si>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</si>
  <si>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</si>
  <si>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</si>
  <si>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</si>
  <si>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</si>
  <si>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</si>
  <si>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</si>
  <si>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</si>
  <si>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</si>
  <si>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</si>
  <si>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</si>
  <si>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</si>
  <si>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</si>
  <si>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</si>
  <si>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</si>
  <si>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</si>
  <si>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</si>
  <si>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</si>
  <si>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</si>
  <si>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</si>
  <si>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</si>
  <si>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</si>
  <si>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</si>
  <si>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</si>
  <si>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</si>
  <si>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</si>
  <si>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</si>
  <si>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</si>
  <si>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</si>
  <si>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</si>
  <si>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</si>
  <si>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</si>
  <si>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</si>
  <si>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</si>
  <si>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</si>
  <si>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</si>
  <si>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</si>
  <si>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</si>
  <si>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</si>
  <si>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</si>
  <si>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Donations</t>
  </si>
  <si>
    <t>ACCOUNTS PAYABLE-AUTOPAY</t>
  </si>
  <si>
    <t>Miscellaneous</t>
  </si>
  <si>
    <t>Building Repair/Maint</t>
  </si>
  <si>
    <t>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</si>
</sst>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2" fillId="2" borderId="0" xfId="0" applyFont="1" applyFill="1" applyAlignment="1">
      <alignment horizontal="left"/>
    </xf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8%20May%20FY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3%20Dec%20FY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8">
          <cell r="I8">
            <v>273792</v>
          </cell>
        </row>
        <row r="15">
          <cell r="I15">
            <v>145112.89000000001</v>
          </cell>
        </row>
        <row r="16">
          <cell r="I16">
            <v>53114.400000000001</v>
          </cell>
        </row>
        <row r="17">
          <cell r="I17">
            <v>7778.33</v>
          </cell>
        </row>
        <row r="18">
          <cell r="I18">
            <v>333.75000000000006</v>
          </cell>
        </row>
        <row r="19">
          <cell r="I19">
            <v>19933.129999999997</v>
          </cell>
        </row>
        <row r="22">
          <cell r="I22">
            <v>24360</v>
          </cell>
        </row>
        <row r="23">
          <cell r="I23">
            <v>10515.87</v>
          </cell>
        </row>
        <row r="25">
          <cell r="I25">
            <v>7769.56</v>
          </cell>
        </row>
      </sheetData>
      <sheetData sheetId="2">
        <row r="8">
          <cell r="I8">
            <v>13577.85</v>
          </cell>
        </row>
        <row r="12">
          <cell r="I12">
            <v>23534.63</v>
          </cell>
        </row>
      </sheetData>
      <sheetData sheetId="3">
        <row r="13">
          <cell r="I13">
            <v>27849.91</v>
          </cell>
        </row>
        <row r="14">
          <cell r="I14">
            <v>6746.66</v>
          </cell>
        </row>
        <row r="16">
          <cell r="I16">
            <v>14381.779999999999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9">
          <cell r="I9">
            <v>3924.53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0"/>
    </row>
    <row r="2" spans="1:13" x14ac:dyDescent="0.2">
      <c r="A2" s="58" t="s">
        <v>114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6" t="s">
        <v>97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</row>
    <row r="7" spans="1:13" ht="15" x14ac:dyDescent="0.35">
      <c r="A7" s="18"/>
      <c r="C7" s="39" t="s">
        <v>96</v>
      </c>
      <c r="E7" s="20">
        <f>'FS -870 Operations'!E12</f>
        <v>410788</v>
      </c>
      <c r="F7" s="20"/>
      <c r="G7" s="20">
        <f>'FS -870 Operations'!G12</f>
        <v>34224</v>
      </c>
      <c r="H7" s="20"/>
      <c r="I7" s="20">
        <f>'FS -870 Operations'!I12</f>
        <v>316940.53000000003</v>
      </c>
      <c r="J7" s="24"/>
      <c r="K7" s="20">
        <f>'FS -870 Operations'!K12</f>
        <v>93847.47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12042.24</v>
      </c>
      <c r="H8" s="20"/>
      <c r="I8" s="20">
        <f>'FS -871 Street Lights'!I9</f>
        <v>25620.09</v>
      </c>
      <c r="J8" s="24"/>
      <c r="K8" s="20">
        <f>'FS -871 Street Lights'!K9</f>
        <v>2379.91</v>
      </c>
      <c r="L8" s="40"/>
      <c r="M8" s="39"/>
    </row>
    <row r="9" spans="1:13" ht="15" x14ac:dyDescent="0.35">
      <c r="C9" s="39" t="s">
        <v>94</v>
      </c>
      <c r="E9" s="20">
        <f>'FS -872 Bond Fees'!E10</f>
        <v>48820</v>
      </c>
      <c r="F9" s="20"/>
      <c r="G9" s="20">
        <f>'FS -872 Bond Fees'!G10</f>
        <v>47049.279999999999</v>
      </c>
      <c r="H9" s="20"/>
      <c r="I9" s="20">
        <f>'FS -872 Bond Fees'!I10</f>
        <v>63167.630000000005</v>
      </c>
      <c r="J9" s="24"/>
      <c r="K9" s="20">
        <f>'FS -872 Bond Fees'!K10</f>
        <v>-14347.630000000001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487608</v>
      </c>
      <c r="F11" s="46"/>
      <c r="G11" s="45">
        <f>SUM(G7+G8+G9+G10)</f>
        <v>93315.51999999999</v>
      </c>
      <c r="H11" s="46"/>
      <c r="I11" s="45">
        <f>SUM(I7+I8+I9+I10)</f>
        <v>405728.25000000006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6" t="s">
        <v>92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x14ac:dyDescent="0.35">
      <c r="A14" s="13"/>
      <c r="C14" s="39" t="s">
        <v>91</v>
      </c>
      <c r="E14" s="20">
        <f>'FS -870 Operations'!E26</f>
        <v>410789</v>
      </c>
      <c r="F14" s="20"/>
      <c r="G14" s="20">
        <f>SUM('FS -870 Operations'!G26)</f>
        <v>30282.6</v>
      </c>
      <c r="H14" s="20"/>
      <c r="I14" s="20">
        <f>SUM('FS -870 Operations'!I26)</f>
        <v>301812.10000000003</v>
      </c>
      <c r="J14" s="17"/>
      <c r="K14" s="20">
        <f>'FS -870 Operations'!K26</f>
        <v>108976.89999999997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2472.63</v>
      </c>
      <c r="H15" s="20"/>
      <c r="I15" s="20">
        <f>SUM('FS -871 Street Lights'!I13)</f>
        <v>26007.260000000002</v>
      </c>
      <c r="J15" s="24"/>
      <c r="K15" s="20">
        <f>'FS -871 Street Lights'!K13</f>
        <v>1992.739999999998</v>
      </c>
    </row>
    <row r="16" spans="1:13" ht="15" x14ac:dyDescent="0.35">
      <c r="C16" s="39" t="s">
        <v>89</v>
      </c>
      <c r="E16" s="20">
        <f>'FS -872 Bond Fees'!E18</f>
        <v>48820</v>
      </c>
      <c r="F16" s="20"/>
      <c r="G16" s="20">
        <f>SUM('FS -872 Bond Fees'!G18)</f>
        <v>7811</v>
      </c>
      <c r="H16" s="20"/>
      <c r="I16" s="20">
        <f>SUM('FS -872 Bond Fees'!I18)</f>
        <v>56838.89</v>
      </c>
      <c r="J16" s="24"/>
      <c r="K16" s="20">
        <f>'FS -872 Bond Fees'!K18</f>
        <v>-8018.8899999999976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487609</v>
      </c>
      <c r="F18" s="46"/>
      <c r="G18" s="45">
        <f>G14+G15+G16+G17</f>
        <v>40566.229999999996</v>
      </c>
      <c r="H18" s="46"/>
      <c r="I18" s="45">
        <f>I14+I15+I16+I17</f>
        <v>384658.25000000006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-1</v>
      </c>
      <c r="G21" s="20">
        <f>SUM(G11-G18)</f>
        <v>52749.289999999994</v>
      </c>
      <c r="H21" s="41"/>
      <c r="I21" s="20">
        <f>SUM(I11-I18)</f>
        <v>21070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60" t="s">
        <v>8</v>
      </c>
      <c r="D8" s="60"/>
      <c r="E8" s="11">
        <v>410688</v>
      </c>
      <c r="F8" s="14"/>
      <c r="G8" s="11">
        <v>34224</v>
      </c>
      <c r="H8" s="15"/>
      <c r="I8" s="11">
        <f>G8+'[1]FS -870 Operations'!$I$8</f>
        <v>308016</v>
      </c>
      <c r="J8" s="16"/>
      <c r="K8" s="11">
        <f>SUM(E8-I8)</f>
        <v>102672</v>
      </c>
    </row>
    <row r="9" spans="1:13" x14ac:dyDescent="0.2">
      <c r="A9" s="13"/>
      <c r="C9" s="14" t="s">
        <v>112</v>
      </c>
      <c r="D9" s="14"/>
      <c r="E9" s="11">
        <v>0</v>
      </c>
      <c r="F9" s="14"/>
      <c r="G9" s="11">
        <v>0</v>
      </c>
      <c r="H9" s="15"/>
      <c r="I9" s="11">
        <f>G9+'[2]FS -870 Operations'!$I$9</f>
        <v>3924.53</v>
      </c>
      <c r="J9" s="16"/>
      <c r="K9" s="11">
        <v>-3924.53</v>
      </c>
    </row>
    <row r="10" spans="1:13" x14ac:dyDescent="0.2">
      <c r="A10" s="13"/>
      <c r="C10" s="14" t="s">
        <v>110</v>
      </c>
      <c r="D10" s="14"/>
      <c r="E10" s="11">
        <v>0</v>
      </c>
      <c r="F10" s="14"/>
      <c r="G10" s="11">
        <v>0</v>
      </c>
      <c r="H10" s="15"/>
      <c r="I10" s="11">
        <v>5000</v>
      </c>
      <c r="J10" s="16"/>
      <c r="K10" s="11">
        <f>SUM(E10-I10)</f>
        <v>-5000</v>
      </c>
    </row>
    <row r="11" spans="1:13" x14ac:dyDescent="0.2">
      <c r="A11" s="13"/>
      <c r="C11" s="14" t="s">
        <v>9</v>
      </c>
      <c r="D11" s="14"/>
      <c r="E11" s="20">
        <v>100</v>
      </c>
      <c r="F11" s="14"/>
      <c r="G11" s="11">
        <v>0</v>
      </c>
      <c r="H11" s="15"/>
      <c r="I11" s="11">
        <f>G11</f>
        <v>0</v>
      </c>
      <c r="J11" s="16"/>
      <c r="K11" s="11">
        <f>SUM(E11-I11)</f>
        <v>100</v>
      </c>
    </row>
    <row r="12" spans="1:13" ht="15" x14ac:dyDescent="0.35">
      <c r="A12" s="18"/>
      <c r="C12" s="2" t="s">
        <v>10</v>
      </c>
      <c r="E12" s="19">
        <f>SUM(E8:E11)</f>
        <v>410788</v>
      </c>
      <c r="F12" s="20"/>
      <c r="G12" s="19">
        <f>SUM(G8:G11)</f>
        <v>34224</v>
      </c>
      <c r="H12" s="20"/>
      <c r="I12" s="19">
        <f>SUM(I8:I11)</f>
        <v>316940.53000000003</v>
      </c>
      <c r="J12" s="17"/>
      <c r="K12" s="19">
        <f>SUM(K8:K11)</f>
        <v>93847.47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217966</v>
      </c>
      <c r="G15" s="11">
        <v>17105.14</v>
      </c>
      <c r="H15" s="15"/>
      <c r="I15" s="11">
        <f>G15+'[1]FS -870 Operations'!$I$15</f>
        <v>162218.03000000003</v>
      </c>
      <c r="J15" s="16"/>
      <c r="K15" s="11">
        <f>E15-I15</f>
        <v>55747.969999999972</v>
      </c>
    </row>
    <row r="16" spans="1:13" x14ac:dyDescent="0.2">
      <c r="A16" s="13"/>
      <c r="C16" s="60" t="s">
        <v>13</v>
      </c>
      <c r="D16" s="60"/>
      <c r="E16" s="11">
        <f>13514+3161+46000+42+48+1812+9845+1320</f>
        <v>75742</v>
      </c>
      <c r="F16" s="14"/>
      <c r="G16" s="11">
        <f>1001.36+234.2+3324.96+60.98+196.02+1026.32</f>
        <v>5843.84</v>
      </c>
      <c r="H16" s="15"/>
      <c r="I16" s="11">
        <f>G16+'[1]FS -870 Operations'!$I$16</f>
        <v>58958.240000000005</v>
      </c>
      <c r="J16" s="16"/>
      <c r="K16" s="11">
        <f t="shared" ref="K16:K25" si="0">SUM(E16-I16)</f>
        <v>16783.759999999995</v>
      </c>
    </row>
    <row r="17" spans="1:12" x14ac:dyDescent="0.2">
      <c r="A17" s="13"/>
      <c r="C17" s="14" t="s">
        <v>14</v>
      </c>
      <c r="D17" s="14"/>
      <c r="E17" s="11">
        <f>300+4800+5335+280</f>
        <v>10715</v>
      </c>
      <c r="F17" s="14"/>
      <c r="G17" s="11">
        <f>44+400+173.74</f>
        <v>617.74</v>
      </c>
      <c r="H17" s="15"/>
      <c r="I17" s="11">
        <f>G17+'[1]FS -870 Operations'!$I$17</f>
        <v>8396.07</v>
      </c>
      <c r="J17" s="16"/>
      <c r="K17" s="11">
        <f t="shared" si="0"/>
        <v>2318.9300000000003</v>
      </c>
      <c r="L17" s="54"/>
    </row>
    <row r="18" spans="1:12" x14ac:dyDescent="0.2">
      <c r="A18" s="13"/>
      <c r="C18" s="2" t="s">
        <v>18</v>
      </c>
      <c r="E18" s="11">
        <v>1828</v>
      </c>
      <c r="G18" s="11">
        <f>40.38+6.76</f>
        <v>47.14</v>
      </c>
      <c r="H18" s="15"/>
      <c r="I18" s="11">
        <f>G18+'[1]FS -870 Operations'!$I$18</f>
        <v>380.89000000000004</v>
      </c>
      <c r="J18" s="16"/>
      <c r="K18" s="11">
        <f>SUM(E18-I18)</f>
        <v>1447.11</v>
      </c>
    </row>
    <row r="19" spans="1:12" x14ac:dyDescent="0.2">
      <c r="A19" s="13"/>
      <c r="C19" s="2" t="s">
        <v>15</v>
      </c>
      <c r="E19" s="11">
        <v>27410</v>
      </c>
      <c r="G19" s="11">
        <v>1306.7</v>
      </c>
      <c r="H19" s="15"/>
      <c r="I19" s="11">
        <f>G19+'[1]FS -870 Operations'!$I$19</f>
        <v>21239.829999999998</v>
      </c>
      <c r="J19" s="16"/>
      <c r="K19" s="11">
        <f t="shared" si="0"/>
        <v>6170.1700000000019</v>
      </c>
    </row>
    <row r="20" spans="1:12" x14ac:dyDescent="0.2">
      <c r="A20" s="13"/>
      <c r="C20" s="60" t="s">
        <v>100</v>
      </c>
      <c r="D20" s="60"/>
      <c r="E20" s="11">
        <v>0</v>
      </c>
      <c r="F20" s="14"/>
      <c r="G20" s="11">
        <v>0</v>
      </c>
      <c r="H20" s="15"/>
      <c r="I20" s="11">
        <f t="shared" ref="I20:I24" si="1">G20</f>
        <v>0</v>
      </c>
      <c r="J20" s="16"/>
      <c r="K20" s="11">
        <f t="shared" si="0"/>
        <v>0</v>
      </c>
    </row>
    <row r="21" spans="1:12" x14ac:dyDescent="0.2">
      <c r="A21" s="13"/>
      <c r="C21" s="60" t="s">
        <v>101</v>
      </c>
      <c r="D21" s="60"/>
      <c r="E21" s="11">
        <v>2658</v>
      </c>
      <c r="F21" s="14"/>
      <c r="G21" s="11">
        <v>190.78</v>
      </c>
      <c r="H21" s="15"/>
      <c r="I21" s="11">
        <v>2802.35</v>
      </c>
      <c r="J21" s="16"/>
      <c r="K21" s="11">
        <f>SUM(E21-I21)</f>
        <v>-144.34999999999991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3258</v>
      </c>
      <c r="H22" s="15"/>
      <c r="I22" s="11">
        <f>G22+'[1]FS -870 Operations'!$I$22</f>
        <v>27618</v>
      </c>
      <c r="J22" s="16"/>
      <c r="K22" s="11">
        <f>SUM(E22-I22)</f>
        <v>8922</v>
      </c>
    </row>
    <row r="23" spans="1:12" x14ac:dyDescent="0.2">
      <c r="A23" s="13"/>
      <c r="C23" s="14" t="s">
        <v>17</v>
      </c>
      <c r="D23" s="14"/>
      <c r="E23" s="11">
        <v>18930</v>
      </c>
      <c r="F23" s="14"/>
      <c r="G23" s="11">
        <v>700</v>
      </c>
      <c r="H23" s="15"/>
      <c r="I23" s="11">
        <f>G23+'[1]FS -870 Operations'!$I$23</f>
        <v>11215.87</v>
      </c>
      <c r="J23" s="16"/>
      <c r="K23" s="11">
        <f t="shared" si="0"/>
        <v>7714.1299999999992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 t="shared" si="1"/>
        <v>0</v>
      </c>
      <c r="K24" s="11">
        <f>E24-I24</f>
        <v>0</v>
      </c>
    </row>
    <row r="25" spans="1:12" ht="15" x14ac:dyDescent="0.35">
      <c r="A25" s="13"/>
      <c r="C25" s="60" t="s">
        <v>19</v>
      </c>
      <c r="D25" s="60"/>
      <c r="E25" s="11">
        <v>19000</v>
      </c>
      <c r="F25" s="14"/>
      <c r="G25" s="11">
        <v>1213.26</v>
      </c>
      <c r="H25" s="21"/>
      <c r="I25" s="52">
        <f>G25+'[1]FS -870 Operations'!$I$25</f>
        <v>8982.82</v>
      </c>
      <c r="J25" s="17"/>
      <c r="K25" s="11">
        <f t="shared" si="0"/>
        <v>10017.18</v>
      </c>
    </row>
    <row r="26" spans="1:12" ht="15" x14ac:dyDescent="0.35">
      <c r="A26" s="13"/>
      <c r="C26" s="2" t="s">
        <v>20</v>
      </c>
      <c r="E26" s="19">
        <f>SUM(E15:E25)</f>
        <v>410789</v>
      </c>
      <c r="F26" s="20"/>
      <c r="G26" s="19">
        <f>SUM(G15:G25)</f>
        <v>30282.6</v>
      </c>
      <c r="H26" s="20"/>
      <c r="I26" s="19">
        <f>SUM(I15:I25)</f>
        <v>301812.10000000003</v>
      </c>
      <c r="J26" s="17"/>
      <c r="K26" s="19">
        <f>SUM(K15:K25)</f>
        <v>108976.89999999997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</v>
      </c>
      <c r="G29" s="20">
        <f>SUM(G12-G26)</f>
        <v>3941.4000000000015</v>
      </c>
      <c r="H29" s="15"/>
      <c r="I29" s="20">
        <f>SUM(I12-I26)</f>
        <v>15128.429999999993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v>25063.3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12042.24</v>
      </c>
      <c r="H8" s="15"/>
      <c r="I8" s="11">
        <f>G8+'[1]FS -871 Street Lights'!$I$8</f>
        <v>25620.09</v>
      </c>
      <c r="J8" s="16"/>
      <c r="K8" s="11">
        <f>E8-I8</f>
        <v>2379.91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12042.24</v>
      </c>
      <c r="H9" s="20"/>
      <c r="I9" s="19">
        <f>I8</f>
        <v>25620.09</v>
      </c>
      <c r="J9" s="17"/>
      <c r="K9" s="19">
        <f>SUM(K8)</f>
        <v>2379.91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2472.63</v>
      </c>
      <c r="H12" s="24"/>
      <c r="I12" s="11">
        <f>G12+'[1]FS -871 Street Lights'!$I$12</f>
        <v>26007.260000000002</v>
      </c>
      <c r="J12" s="17"/>
      <c r="K12" s="11">
        <f>SUM(E12-I12)</f>
        <v>1992.739999999998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2472.63</v>
      </c>
      <c r="H13" s="20"/>
      <c r="I13" s="19">
        <f>SUM(I12)</f>
        <v>26007.260000000002</v>
      </c>
      <c r="J13" s="17"/>
      <c r="K13" s="19">
        <f>SUM(K12)</f>
        <v>1992.739999999998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9569.61</v>
      </c>
      <c r="H16" s="15"/>
      <c r="I16" s="20">
        <f>SUM(I9-I13)</f>
        <v>-387.17000000000189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x14ac:dyDescent="0.2">
      <c r="A2" s="62" t="s">
        <v>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1"/>
    </row>
    <row r="3" spans="1:13" x14ac:dyDescent="0.2">
      <c r="A3" s="58" t="s">
        <v>114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37600</v>
      </c>
      <c r="H8" s="15"/>
      <c r="I8" s="11">
        <f>G8</f>
        <v>37600</v>
      </c>
      <c r="J8" s="17"/>
      <c r="K8" s="11">
        <f>SUM(E8-I8)</f>
        <v>11220</v>
      </c>
    </row>
    <row r="9" spans="1:13" ht="15" x14ac:dyDescent="0.35">
      <c r="A9" s="13"/>
      <c r="C9" s="60" t="s">
        <v>9</v>
      </c>
      <c r="D9" s="60"/>
      <c r="E9" s="11">
        <v>0</v>
      </c>
      <c r="F9" s="14"/>
      <c r="G9" s="11">
        <v>9449.2800000000007</v>
      </c>
      <c r="H9" s="15"/>
      <c r="I9" s="52">
        <v>25567.63</v>
      </c>
      <c r="J9" s="17"/>
      <c r="K9" s="11">
        <f>SUM(E9-I9)</f>
        <v>-25567.63</v>
      </c>
      <c r="L9" s="6"/>
    </row>
    <row r="10" spans="1:13" ht="15" x14ac:dyDescent="0.35">
      <c r="A10" s="18"/>
      <c r="C10" s="2" t="s">
        <v>35</v>
      </c>
      <c r="E10" s="19">
        <f>E8+E9</f>
        <v>48820</v>
      </c>
      <c r="F10" s="20"/>
      <c r="G10" s="19">
        <f>SUM(G8:G9)</f>
        <v>47049.279999999999</v>
      </c>
      <c r="H10" s="20"/>
      <c r="I10" s="19">
        <f>SUM(I8:I9)</f>
        <v>63167.630000000005</v>
      </c>
      <c r="J10" s="17"/>
      <c r="K10" s="19">
        <f>SUM(K8:K9)</f>
        <v>-14347.630000000001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G13+'[1]FS -872 Bond Fees'!$I$13</f>
        <v>31126.37</v>
      </c>
      <c r="J13" s="16"/>
      <c r="K13" s="11">
        <f>SUM(E13-I13)</f>
        <v>11873.630000000001</v>
      </c>
    </row>
    <row r="14" spans="1:13" x14ac:dyDescent="0.2">
      <c r="A14" s="13"/>
      <c r="B14" s="10"/>
      <c r="C14" s="60" t="s">
        <v>13</v>
      </c>
      <c r="D14" s="60"/>
      <c r="E14" s="11">
        <f>2640+620+2560</f>
        <v>5820</v>
      </c>
      <c r="G14" s="11">
        <f>203.14+47.5+196.58</f>
        <v>447.22</v>
      </c>
      <c r="H14" s="15"/>
      <c r="I14" s="11">
        <f>G14+'[1]FS -872 Bond Fees'!$I$14</f>
        <v>7193.88</v>
      </c>
      <c r="J14" s="16"/>
      <c r="K14" s="11">
        <f t="shared" ref="K14:K17" si="0">SUM(E14-I14)</f>
        <v>-1373.88</v>
      </c>
    </row>
    <row r="15" spans="1:13" x14ac:dyDescent="0.2">
      <c r="A15" s="13"/>
      <c r="B15" s="10"/>
      <c r="C15" s="55" t="s">
        <v>113</v>
      </c>
      <c r="D15" s="55"/>
      <c r="G15" s="11">
        <v>49.04</v>
      </c>
      <c r="H15" s="15"/>
      <c r="I15" s="11">
        <v>98.58</v>
      </c>
      <c r="J15" s="16"/>
      <c r="K15" s="11">
        <v>-98.58</v>
      </c>
    </row>
    <row r="16" spans="1:13" x14ac:dyDescent="0.2">
      <c r="A16" s="13"/>
      <c r="B16" s="10"/>
      <c r="C16" s="2" t="s">
        <v>16</v>
      </c>
      <c r="E16" s="11">
        <v>0</v>
      </c>
      <c r="G16" s="11">
        <v>4038.28</v>
      </c>
      <c r="H16" s="15"/>
      <c r="I16" s="11">
        <f>G16+'[1]FS -872 Bond Fees'!$I$16</f>
        <v>18420.059999999998</v>
      </c>
      <c r="J16" s="16"/>
      <c r="K16" s="11">
        <f t="shared" si="0"/>
        <v>-18420.059999999998</v>
      </c>
    </row>
    <row r="17" spans="1:13" x14ac:dyDescent="0.2">
      <c r="A17" s="13"/>
      <c r="C17" s="25" t="s">
        <v>37</v>
      </c>
      <c r="D17" s="14"/>
      <c r="E17" s="11">
        <v>0</v>
      </c>
      <c r="F17" s="14"/>
      <c r="H17" s="15"/>
      <c r="J17" s="16"/>
      <c r="K17" s="52">
        <f t="shared" si="0"/>
        <v>0</v>
      </c>
    </row>
    <row r="18" spans="1:13" ht="15" x14ac:dyDescent="0.35">
      <c r="A18" s="13"/>
      <c r="C18" s="2" t="s">
        <v>38</v>
      </c>
      <c r="E18" s="19">
        <f>SUM(E13:E17)</f>
        <v>48820</v>
      </c>
      <c r="F18" s="20"/>
      <c r="G18" s="19">
        <f>SUM(G13:G17)</f>
        <v>7811</v>
      </c>
      <c r="H18" s="20"/>
      <c r="I18" s="19">
        <f>SUM(I13:I17)</f>
        <v>56838.89</v>
      </c>
      <c r="J18" s="17"/>
      <c r="K18" s="19">
        <f>SUM(K13:K17)</f>
        <v>-8018.8899999999976</v>
      </c>
    </row>
    <row r="19" spans="1:13" x14ac:dyDescent="0.2">
      <c r="A19" s="4"/>
      <c r="H19" s="15"/>
      <c r="J19" s="16"/>
    </row>
    <row r="20" spans="1:13" x14ac:dyDescent="0.2">
      <c r="A20" s="22"/>
      <c r="H20" s="15"/>
      <c r="J20" s="16"/>
    </row>
    <row r="21" spans="1:13" x14ac:dyDescent="0.2">
      <c r="A21" s="4"/>
      <c r="B21" s="10" t="s">
        <v>39</v>
      </c>
      <c r="E21" s="20">
        <f>SUM(E10-E18)</f>
        <v>0</v>
      </c>
      <c r="G21" s="20">
        <f>SUM(G10-G18)</f>
        <v>39238.28</v>
      </c>
      <c r="H21" s="15"/>
      <c r="I21" s="20">
        <f>SUM(I10-I18)</f>
        <v>6328.7400000000052</v>
      </c>
      <c r="J21" s="16"/>
      <c r="K21" s="20"/>
    </row>
    <row r="22" spans="1:13" x14ac:dyDescent="0.2">
      <c r="A22" s="4"/>
      <c r="H22" s="15"/>
      <c r="J22" s="16"/>
    </row>
    <row r="23" spans="1:13" x14ac:dyDescent="0.2">
      <c r="A23" s="4"/>
      <c r="H23" s="15"/>
      <c r="J23" s="16"/>
    </row>
    <row r="24" spans="1:13" s="11" customFormat="1" x14ac:dyDescent="0.2">
      <c r="A24" s="2"/>
      <c r="B24" s="10" t="s">
        <v>40</v>
      </c>
      <c r="C24" s="2"/>
      <c r="D24" s="2"/>
      <c r="E24" s="23">
        <v>1287631.69</v>
      </c>
      <c r="F24" s="2"/>
      <c r="H24" s="15"/>
      <c r="J24" s="15"/>
      <c r="L24" s="2"/>
      <c r="M24" s="2"/>
    </row>
    <row r="25" spans="1:13" s="11" customFormat="1" x14ac:dyDescent="0.2">
      <c r="A25" s="2"/>
      <c r="B25" s="10" t="s">
        <v>79</v>
      </c>
      <c r="C25" s="2"/>
      <c r="D25" s="2"/>
      <c r="E25" s="23">
        <v>0</v>
      </c>
      <c r="F25" s="2"/>
      <c r="H25" s="15"/>
      <c r="J25" s="15"/>
      <c r="L25" s="2"/>
      <c r="M25" s="2"/>
    </row>
    <row r="26" spans="1:13" s="11" customFormat="1" x14ac:dyDescent="0.2">
      <c r="A26" s="2"/>
      <c r="B26" s="2"/>
      <c r="C26" s="2"/>
      <c r="D26" s="2"/>
      <c r="F26" s="2"/>
      <c r="H26" s="15"/>
      <c r="J26" s="15"/>
      <c r="L26" s="2"/>
      <c r="M26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2" t="s">
        <v>48</v>
      </c>
      <c r="B2" s="62"/>
      <c r="C2" s="62"/>
      <c r="D2" s="62"/>
      <c r="E2" s="62"/>
      <c r="F2" s="26"/>
      <c r="G2" s="26"/>
      <c r="H2" s="26"/>
      <c r="I2" s="26"/>
      <c r="K2" s="11"/>
    </row>
    <row r="3" spans="1:12" x14ac:dyDescent="0.2">
      <c r="A3" s="58" t="s">
        <v>114</v>
      </c>
      <c r="B3" s="58"/>
      <c r="C3" s="58"/>
      <c r="D3" s="58"/>
      <c r="E3" s="58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25063.3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1287631.69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0</v>
      </c>
    </row>
    <row r="11" spans="1:12" x14ac:dyDescent="0.2">
      <c r="B11" s="35" t="s">
        <v>55</v>
      </c>
      <c r="C11" s="10" t="s">
        <v>49</v>
      </c>
      <c r="D11" s="36">
        <f>SUM(D5:D10)</f>
        <v>1312694.99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1502847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0</v>
      </c>
    </row>
    <row r="33" spans="2:5" x14ac:dyDescent="0.2">
      <c r="B33" s="4">
        <v>2052</v>
      </c>
      <c r="C33" s="2" t="s">
        <v>111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0</v>
      </c>
    </row>
    <row r="36" spans="2:5" x14ac:dyDescent="0.2">
      <c r="B36" s="4">
        <v>2115</v>
      </c>
      <c r="C36" s="2" t="s">
        <v>67</v>
      </c>
      <c r="E36" s="33">
        <v>0</v>
      </c>
    </row>
    <row r="37" spans="2:5" x14ac:dyDescent="0.2">
      <c r="B37" s="4">
        <v>2116</v>
      </c>
      <c r="C37" s="2" t="s">
        <v>68</v>
      </c>
      <c r="E37" s="33">
        <v>6.05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6.05</v>
      </c>
    </row>
    <row r="40" spans="2:5" x14ac:dyDescent="0.2">
      <c r="B40" s="4">
        <v>2212</v>
      </c>
      <c r="C40" s="2" t="s">
        <v>70</v>
      </c>
      <c r="E40" s="33">
        <v>-447.21</v>
      </c>
    </row>
    <row r="41" spans="2:5" x14ac:dyDescent="0.2">
      <c r="B41" s="35" t="s">
        <v>55</v>
      </c>
      <c r="C41" s="10" t="s">
        <v>71</v>
      </c>
      <c r="D41" s="36"/>
      <c r="E41" s="36">
        <f>SUM(E40:E40)</f>
        <v>-447.21</v>
      </c>
    </row>
    <row r="43" spans="2:5" x14ac:dyDescent="0.2">
      <c r="B43" s="4">
        <v>2901</v>
      </c>
      <c r="C43" s="2" t="s">
        <v>72</v>
      </c>
      <c r="E43" s="33">
        <v>0</v>
      </c>
    </row>
    <row r="44" spans="2:5" x14ac:dyDescent="0.2">
      <c r="B44" s="4">
        <v>2951</v>
      </c>
      <c r="C44" s="2" t="s">
        <v>73</v>
      </c>
      <c r="E44" s="33">
        <v>0</v>
      </c>
    </row>
    <row r="45" spans="2:5" x14ac:dyDescent="0.2">
      <c r="B45" s="4">
        <v>2952</v>
      </c>
      <c r="C45" s="2" t="s">
        <v>103</v>
      </c>
      <c r="E45" s="33">
        <v>0</v>
      </c>
    </row>
    <row r="46" spans="2:5" x14ac:dyDescent="0.2">
      <c r="B46" s="4">
        <v>2955</v>
      </c>
      <c r="C46" s="2" t="s">
        <v>74</v>
      </c>
      <c r="E46" s="33">
        <v>0.09</v>
      </c>
    </row>
    <row r="47" spans="2:5" x14ac:dyDescent="0.2">
      <c r="B47" s="4">
        <v>2956</v>
      </c>
      <c r="C47" s="2" t="s">
        <v>75</v>
      </c>
      <c r="E47" s="33">
        <v>0</v>
      </c>
    </row>
    <row r="48" spans="2:5" x14ac:dyDescent="0.2">
      <c r="B48" s="4">
        <v>5063</v>
      </c>
      <c r="C48" s="2" t="s">
        <v>70</v>
      </c>
      <c r="E48" s="33">
        <v>0</v>
      </c>
    </row>
    <row r="49" spans="2:5" x14ac:dyDescent="0.2">
      <c r="B49" s="35" t="s">
        <v>55</v>
      </c>
      <c r="C49" s="10" t="s">
        <v>76</v>
      </c>
      <c r="D49" s="36"/>
      <c r="E49" s="36">
        <f>SUM(E43:E48)</f>
        <v>0.09</v>
      </c>
    </row>
    <row r="51" spans="2:5" x14ac:dyDescent="0.2">
      <c r="B51" s="35" t="s">
        <v>55</v>
      </c>
      <c r="C51" s="10" t="s">
        <v>77</v>
      </c>
      <c r="D51" s="36"/>
      <c r="E51" s="36">
        <f>SUM(E34+E38+E41+E49)</f>
        <v>-441.07</v>
      </c>
    </row>
    <row r="52" spans="2:5" x14ac:dyDescent="0.2">
      <c r="B52" s="35"/>
      <c r="C52" s="10"/>
      <c r="D52" s="36"/>
      <c r="E52" s="36"/>
    </row>
    <row r="53" spans="2:5" x14ac:dyDescent="0.2">
      <c r="B53" s="35"/>
      <c r="C53" s="37" t="s">
        <v>81</v>
      </c>
      <c r="D53" s="38"/>
      <c r="E53" s="38">
        <v>0</v>
      </c>
    </row>
    <row r="55" spans="2:5" x14ac:dyDescent="0.2">
      <c r="B55" s="35" t="s">
        <v>55</v>
      </c>
      <c r="C55" s="10" t="s">
        <v>78</v>
      </c>
      <c r="D55" s="36"/>
      <c r="E55" s="36">
        <f>D28+D30-E51-E53</f>
        <v>1503288.07</v>
      </c>
    </row>
    <row r="57" spans="2:5" x14ac:dyDescent="0.2">
      <c r="B57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1"/>
    </row>
    <row r="2" spans="1:13" x14ac:dyDescent="0.2">
      <c r="A2" s="61" t="s">
        <v>41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8" t="s">
        <v>99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G13+'[3]FS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2024-06-04T13:10:37Z</cp:lastPrinted>
  <dcterms:created xsi:type="dcterms:W3CDTF">2019-05-01T17:02:22Z</dcterms:created>
  <dcterms:modified xsi:type="dcterms:W3CDTF">2024-07-09T17:29:58Z</dcterms:modified>
</cp:coreProperties>
</file>