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20C1EFDE-A1EE-4E6C-BDC6-7B2B34932086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Fees'!$A$1:$K$24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6" i="3"/>
  <c r="G14" i="3"/>
  <c r="I12" i="2"/>
  <c r="I25" i="1"/>
  <c r="I23" i="1"/>
  <c r="I22" i="1"/>
  <c r="I21" i="1"/>
  <c r="I19" i="1"/>
  <c r="I18" i="1"/>
  <c r="I17" i="1"/>
  <c r="G17" i="1"/>
  <c r="G16" i="1"/>
  <c r="I8" i="1"/>
  <c r="K16" i="3" l="1"/>
  <c r="K22" i="1"/>
  <c r="I8" i="2"/>
  <c r="I9" i="1"/>
  <c r="I20" i="1"/>
  <c r="I24" i="1"/>
  <c r="G12" i="1"/>
  <c r="E34" i="5"/>
  <c r="K10" i="1"/>
  <c r="E14" i="3"/>
  <c r="E17" i="1"/>
  <c r="E16" i="1"/>
  <c r="E12" i="1"/>
  <c r="E7" i="8" s="1"/>
  <c r="K17" i="3"/>
  <c r="I8" i="3"/>
  <c r="K24" i="1"/>
  <c r="I11" i="1"/>
  <c r="K14" i="3" l="1"/>
  <c r="K15" i="1"/>
  <c r="K20" i="1" l="1"/>
  <c r="E18" i="3" l="1"/>
  <c r="E16" i="8" s="1"/>
  <c r="I14" i="4"/>
  <c r="K10" i="8" l="1"/>
  <c r="K8" i="3"/>
  <c r="E10" i="3"/>
  <c r="E9" i="8" s="1"/>
  <c r="E9" i="2"/>
  <c r="E10" i="4"/>
  <c r="I13" i="4" l="1"/>
  <c r="G7" i="8" l="1"/>
  <c r="I18" i="3" l="1"/>
  <c r="I16" i="8" s="1"/>
  <c r="G18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8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1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D28" i="5"/>
  <c r="G19" i="4"/>
  <c r="G17" i="8"/>
  <c r="G16" i="2"/>
  <c r="G15" i="8"/>
  <c r="E19" i="4"/>
  <c r="E29" i="1"/>
  <c r="E51" i="5"/>
  <c r="G21" i="3"/>
  <c r="I9" i="2"/>
  <c r="I8" i="8" s="1"/>
  <c r="G26" i="1"/>
  <c r="I16" i="4"/>
  <c r="I21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<sst xmlns="http://schemas.openxmlformats.org/spreadsheetml/2006/main" count="161" uniqueCount="115">
  <si>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</si>
  <si>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</si>
  <si>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</si>
  <si>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</si>
  <si>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</si>
  <si>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</si>
  <si>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</si>
  <si>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</si>
  <si>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</si>
  <si>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</si>
  <si>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</si>
  <si>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</si>
  <si>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</si>
  <si>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</si>
  <si>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</si>
  <si>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</si>
  <si>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</si>
  <si>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</si>
  <si>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</si>
  <si>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</si>
  <si>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</si>
  <si>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</si>
  <si>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</si>
  <si>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</si>
  <si>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</si>
  <si>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</si>
  <si>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</si>
  <si>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</si>
  <si>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</si>
  <si>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</si>
  <si>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</si>
  <si>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</si>
  <si>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</si>
  <si>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</si>
  <si>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</si>
  <si>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</si>
  <si>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</si>
  <si>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</si>
  <si>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</si>
  <si>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</si>
  <si>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</si>
  <si>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</si>
  <si>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</si>
  <si>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</si>
  <si>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</si>
  <si>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</si>
  <si>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</si>
  <si>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</si>
  <si>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</si>
  <si>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</si>
  <si>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</si>
  <si>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</si>
  <si>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</si>
  <si>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</si>
  <si>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</si>
  <si>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</si>
  <si>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</si>
  <si>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</si>
  <si>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</si>
  <si>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</si>
  <si>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</si>
  <si>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</si>
  <si>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</si>
  <si>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</si>
  <si>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</si>
  <si>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</si>
  <si>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</si>
  <si>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</si>
  <si>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</si>
  <si>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</si>
  <si>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</si>
  <si>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</si>
  <si>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</si>
  <si>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</si>
  <si>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</si>
  <si>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</si>
  <si>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</si>
  <si>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</si>
  <si>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</si>
  <si>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</si>
  <si>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</si>
  <si>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</si>
  <si>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</si>
  <si>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</si>
  <si>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</si>
  <si>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</si>
  <si>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</si>
  <si>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</si>
  <si>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</si>
  <si>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</si>
  <si>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</si>
  <si>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</si>
  <si>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</si>
  <si>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</si>
  <si>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</si>
  <si>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</si>
  <si>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</si>
  <si>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</si>
  <si>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</si>
  <si>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</si>
  <si>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</si>
  <si>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</si>
  <si>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</si>
  <si>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</si>
  <si>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</si>
  <si>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</si>
  <si>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</si>
  <si>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</si>
  <si>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</si>
  <si>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</si>
  <si>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</si>
  <si>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</si>
  <si>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</si>
  <si>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May 31, 2024</t>
  </si>
  <si>
    <t>Building Repair/Maint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</si>
</sst>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7%20Apr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/>
      <sheetData sheetId="2">
        <row r="8">
          <cell r="I8">
            <v>13577.85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239568</v>
          </cell>
        </row>
        <row r="17">
          <cell r="I17">
            <v>5870</v>
          </cell>
        </row>
        <row r="18">
          <cell r="I18">
            <v>326.96000000000004</v>
          </cell>
        </row>
        <row r="19">
          <cell r="I19">
            <v>22141.519999999997</v>
          </cell>
        </row>
        <row r="21">
          <cell r="I21">
            <v>2640.96</v>
          </cell>
        </row>
        <row r="22">
          <cell r="I22">
            <v>21315</v>
          </cell>
        </row>
        <row r="23">
          <cell r="I23">
            <v>9295.8700000000008</v>
          </cell>
        </row>
        <row r="25">
          <cell r="I25">
            <v>3924.2000000000003</v>
          </cell>
        </row>
      </sheetData>
      <sheetData sheetId="2">
        <row r="12">
          <cell r="I12">
            <v>20664.150000000001</v>
          </cell>
        </row>
      </sheetData>
      <sheetData sheetId="3">
        <row r="15">
          <cell r="I15">
            <v>10519.349999999999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282716.53000000003</v>
      </c>
      <c r="J7" s="24"/>
      <c r="K7" s="20">
        <f>'FS -870 Operations'!K12</f>
        <v>128071.47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13577.85</v>
      </c>
      <c r="J8" s="24"/>
      <c r="K8" s="20">
        <f>'FS -871 Street Lights'!K9</f>
        <v>14422.15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12897.16</v>
      </c>
      <c r="J9" s="24"/>
      <c r="K9" s="20">
        <f>'FS -872 Bond Fees'!K10</f>
        <v>35922.839999999997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34224</v>
      </c>
      <c r="H11" s="46"/>
      <c r="I11" s="45">
        <f>SUM(I7+I8+I9+I10)</f>
        <v>309191.53999999998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42480.6</v>
      </c>
      <c r="H14" s="20"/>
      <c r="I14" s="20">
        <f>SUM('FS -870 Operations'!I26)</f>
        <v>271558.89</v>
      </c>
      <c r="J14" s="17"/>
      <c r="K14" s="20">
        <f>'FS -870 Operations'!K26</f>
        <v>139230.10999999999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2870.48</v>
      </c>
      <c r="H15" s="20"/>
      <c r="I15" s="20">
        <f>SUM('FS -871 Street Lights'!I13)</f>
        <v>23534.63</v>
      </c>
      <c r="J15" s="24"/>
      <c r="K15" s="20">
        <f>'FS -871 Street Lights'!K13</f>
        <v>4465.369999999999</v>
      </c>
    </row>
    <row r="16" spans="1:13" ht="15" x14ac:dyDescent="0.35">
      <c r="C16" s="39" t="s">
        <v>89</v>
      </c>
      <c r="E16" s="20">
        <f>'FS -872 Bond Fees'!E18</f>
        <v>48820</v>
      </c>
      <c r="F16" s="20"/>
      <c r="G16" s="20">
        <f>SUM('FS -872 Bond Fees'!G18)</f>
        <v>9468.0999999999985</v>
      </c>
      <c r="H16" s="20"/>
      <c r="I16" s="20">
        <f>SUM('FS -872 Bond Fees'!I18)</f>
        <v>48998.5</v>
      </c>
      <c r="J16" s="24"/>
      <c r="K16" s="20">
        <f>'FS -872 Bond Fees'!K18</f>
        <v>-178.34999999999854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54819.18</v>
      </c>
      <c r="H18" s="46"/>
      <c r="I18" s="45">
        <f>I14+I15+I16+I17</f>
        <v>344092.02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-20595.18</v>
      </c>
      <c r="H21" s="41"/>
      <c r="I21" s="20">
        <f>SUM(I11-I18)</f>
        <v>-34900.48000000004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410688</v>
      </c>
      <c r="F8" s="14"/>
      <c r="G8" s="11">
        <v>34224</v>
      </c>
      <c r="H8" s="15"/>
      <c r="I8" s="11">
        <f>G8+'[4]FS -870 Operations'!$I$8</f>
        <v>273792</v>
      </c>
      <c r="J8" s="16"/>
      <c r="K8" s="11">
        <f>SUM(E8-I8)</f>
        <v>136896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282716.53000000003</v>
      </c>
      <c r="J12" s="17"/>
      <c r="K12" s="19">
        <f>SUM(K8:K11)</f>
        <v>128071.47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25657.71</v>
      </c>
      <c r="H15" s="15"/>
      <c r="I15" s="11">
        <v>145112.89000000001</v>
      </c>
      <c r="J15" s="16"/>
      <c r="K15" s="11">
        <f>E15-I15</f>
        <v>72853.109999999986</v>
      </c>
    </row>
    <row r="16" spans="1:13" x14ac:dyDescent="0.2">
      <c r="A16" s="13"/>
      <c r="C16" s="60" t="s">
        <v>13</v>
      </c>
      <c r="D16" s="60"/>
      <c r="E16" s="11">
        <f>13514+3161+46000+42+48+1812+9845+1320</f>
        <v>75742</v>
      </c>
      <c r="F16" s="14"/>
      <c r="G16" s="11">
        <f>1533.28+358.6+4987.44+60.98+196.02+1539.48+330</f>
        <v>9005.7999999999993</v>
      </c>
      <c r="H16" s="15"/>
      <c r="I16" s="11">
        <v>53114.400000000001</v>
      </c>
      <c r="J16" s="16"/>
      <c r="K16" s="11">
        <f t="shared" ref="K16:K25" si="0">SUM(E16-I16)</f>
        <v>22627.599999999999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400+1475+33.33</f>
        <v>1908.33</v>
      </c>
      <c r="H17" s="15"/>
      <c r="I17" s="11">
        <f>G17+'[4]FS -870 Operations'!$I$17</f>
        <v>7778.33</v>
      </c>
      <c r="J17" s="16"/>
      <c r="K17" s="11">
        <f t="shared" si="0"/>
        <v>2936.67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v>6.79</v>
      </c>
      <c r="H18" s="15"/>
      <c r="I18" s="11">
        <f>G18+'[4]FS -870 Operations'!$I$18</f>
        <v>333.75000000000006</v>
      </c>
      <c r="J18" s="16"/>
      <c r="K18" s="11">
        <f>SUM(E18-I18)</f>
        <v>1494.25</v>
      </c>
    </row>
    <row r="19" spans="1:12" x14ac:dyDescent="0.2">
      <c r="A19" s="13"/>
      <c r="C19" s="2" t="s">
        <v>15</v>
      </c>
      <c r="E19" s="11">
        <v>27410</v>
      </c>
      <c r="G19" s="11">
        <v>-2208.39</v>
      </c>
      <c r="H19" s="15"/>
      <c r="I19" s="11">
        <f>G19+'[4]FS -870 Operations'!$I$19</f>
        <v>19933.129999999997</v>
      </c>
      <c r="J19" s="16"/>
      <c r="K19" s="11">
        <f t="shared" si="0"/>
        <v>7476.8700000000026</v>
      </c>
    </row>
    <row r="20" spans="1:12" x14ac:dyDescent="0.2">
      <c r="A20" s="13"/>
      <c r="C20" s="60" t="s">
        <v>100</v>
      </c>
      <c r="D20" s="60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60" t="s">
        <v>101</v>
      </c>
      <c r="D21" s="60"/>
      <c r="E21" s="11">
        <v>2658</v>
      </c>
      <c r="F21" s="14"/>
      <c r="G21" s="11">
        <v>0</v>
      </c>
      <c r="H21" s="15"/>
      <c r="I21" s="11">
        <f>'[4]FS -870 Operations'!$I$21</f>
        <v>2640.96</v>
      </c>
      <c r="J21" s="16"/>
      <c r="K21" s="11">
        <f>SUM(E21-I21)</f>
        <v>17.039999999999964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G22+'[4]FS -870 Operations'!$I$22</f>
        <v>24360</v>
      </c>
      <c r="J22" s="16"/>
      <c r="K22" s="11">
        <f>SUM(E22-I22)</f>
        <v>12180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1220</v>
      </c>
      <c r="H23" s="15"/>
      <c r="I23" s="11">
        <f>G23+'[4]FS -870 Operations'!$I$23</f>
        <v>10515.87</v>
      </c>
      <c r="J23" s="16"/>
      <c r="K23" s="11">
        <f t="shared" si="0"/>
        <v>8414.1299999999992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60" t="s">
        <v>19</v>
      </c>
      <c r="D25" s="60"/>
      <c r="E25" s="11">
        <v>19000</v>
      </c>
      <c r="F25" s="14"/>
      <c r="G25" s="11">
        <v>3845.36</v>
      </c>
      <c r="H25" s="21"/>
      <c r="I25" s="52">
        <f>G25+'[4]FS -870 Operations'!$I$25</f>
        <v>7769.56</v>
      </c>
      <c r="J25" s="17"/>
      <c r="K25" s="11">
        <f t="shared" si="0"/>
        <v>11230.439999999999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42480.6</v>
      </c>
      <c r="H26" s="20"/>
      <c r="I26" s="19">
        <f>SUM(I15:I25)</f>
        <v>271558.89</v>
      </c>
      <c r="J26" s="17"/>
      <c r="K26" s="19">
        <f>SUM(K15:K25)</f>
        <v>139230.10999999999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-8256.5999999999985</v>
      </c>
      <c r="H29" s="15"/>
      <c r="I29" s="20">
        <f>SUM(I12-I26)</f>
        <v>11157.640000000014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14515+4805</f>
        <v>19320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H8" s="15"/>
      <c r="I8" s="11">
        <f>'[2]FS -871 Street Lights'!$I$8</f>
        <v>13577.85</v>
      </c>
      <c r="J8" s="16"/>
      <c r="K8" s="11">
        <f>E8-I8</f>
        <v>14422.15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13577.85</v>
      </c>
      <c r="J9" s="17"/>
      <c r="K9" s="19">
        <f>SUM(K8)</f>
        <v>14422.15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2870.48</v>
      </c>
      <c r="H12" s="24"/>
      <c r="I12" s="11">
        <f>G12+'[4]FS -871 Street Lights'!$I$12</f>
        <v>23534.63</v>
      </c>
      <c r="J12" s="17"/>
      <c r="K12" s="11">
        <f>SUM(E12-I12)</f>
        <v>4465.369999999999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2870.48</v>
      </c>
      <c r="H13" s="20"/>
      <c r="I13" s="19">
        <f>SUM(I12)</f>
        <v>23534.63</v>
      </c>
      <c r="J13" s="17"/>
      <c r="K13" s="19">
        <f>SUM(K12)</f>
        <v>4465.369999999999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-2870.48</v>
      </c>
      <c r="H16" s="15"/>
      <c r="I16" s="20">
        <f>SUM(I9-I13)</f>
        <v>-9956.7800000000007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60" t="s">
        <v>9</v>
      </c>
      <c r="D9" s="60"/>
      <c r="E9" s="11">
        <v>0</v>
      </c>
      <c r="F9" s="14"/>
      <c r="G9" s="11">
        <v>0</v>
      </c>
      <c r="H9" s="15"/>
      <c r="I9" s="52">
        <v>12897.16</v>
      </c>
      <c r="J9" s="17"/>
      <c r="K9" s="11">
        <f>SUM(E9-I9)</f>
        <v>-12897.16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12897.16</v>
      </c>
      <c r="J10" s="17"/>
      <c r="K10" s="19">
        <f>SUM(K8:K9)</f>
        <v>35922.839999999997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4914.6899999999996</v>
      </c>
      <c r="H13" s="15"/>
      <c r="I13" s="11">
        <v>27849.91</v>
      </c>
      <c r="J13" s="16"/>
      <c r="K13" s="11">
        <f>SUM(E13-I13)</f>
        <v>15150.09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304.71+71.25+294.87</f>
        <v>670.82999999999993</v>
      </c>
      <c r="H14" s="15"/>
      <c r="I14" s="11">
        <v>6746.66</v>
      </c>
      <c r="J14" s="16"/>
      <c r="K14" s="11">
        <f t="shared" ref="K14:K17" si="0">SUM(E14-I14)</f>
        <v>-926.65999999999985</v>
      </c>
    </row>
    <row r="15" spans="1:13" x14ac:dyDescent="0.2">
      <c r="A15" s="13"/>
      <c r="B15" s="10"/>
      <c r="C15" s="55" t="s">
        <v>114</v>
      </c>
      <c r="D15" s="55"/>
      <c r="G15" s="11">
        <v>20.149999999999999</v>
      </c>
      <c r="H15" s="15"/>
      <c r="I15" s="11">
        <v>20.149999999999999</v>
      </c>
      <c r="J15" s="16"/>
      <c r="K15" s="11">
        <v>-20</v>
      </c>
    </row>
    <row r="16" spans="1:13" x14ac:dyDescent="0.2">
      <c r="A16" s="13"/>
      <c r="B16" s="10"/>
      <c r="C16" s="2" t="s">
        <v>16</v>
      </c>
      <c r="E16" s="11">
        <v>0</v>
      </c>
      <c r="G16" s="11">
        <v>3862.43</v>
      </c>
      <c r="H16" s="15"/>
      <c r="I16" s="11">
        <f>G16+'[4]FS -872 Bond Fees'!$I$15</f>
        <v>14381.779999999999</v>
      </c>
      <c r="J16" s="16"/>
      <c r="K16" s="11">
        <f t="shared" si="0"/>
        <v>-14381.779999999999</v>
      </c>
    </row>
    <row r="17" spans="1:13" x14ac:dyDescent="0.2">
      <c r="A17" s="13"/>
      <c r="C17" s="25" t="s">
        <v>37</v>
      </c>
      <c r="D17" s="14"/>
      <c r="E17" s="11">
        <v>0</v>
      </c>
      <c r="F17" s="14"/>
      <c r="H17" s="15"/>
      <c r="J17" s="16"/>
      <c r="K17" s="52">
        <f t="shared" si="0"/>
        <v>0</v>
      </c>
    </row>
    <row r="18" spans="1:13" ht="15" x14ac:dyDescent="0.35">
      <c r="A18" s="13"/>
      <c r="C18" s="2" t="s">
        <v>38</v>
      </c>
      <c r="E18" s="19">
        <f>SUM(E13:E17)</f>
        <v>48820</v>
      </c>
      <c r="F18" s="20"/>
      <c r="G18" s="19">
        <f>SUM(G13:G17)</f>
        <v>9468.0999999999985</v>
      </c>
      <c r="H18" s="20"/>
      <c r="I18" s="19">
        <f>SUM(I13:I17)</f>
        <v>48998.5</v>
      </c>
      <c r="J18" s="17"/>
      <c r="K18" s="19">
        <f>SUM(K13:K17)</f>
        <v>-178.34999999999854</v>
      </c>
    </row>
    <row r="19" spans="1:13" x14ac:dyDescent="0.2">
      <c r="A19" s="4"/>
      <c r="H19" s="15"/>
      <c r="J19" s="16"/>
    </row>
    <row r="20" spans="1:13" x14ac:dyDescent="0.2">
      <c r="A20" s="22"/>
      <c r="H20" s="15"/>
      <c r="J20" s="16"/>
    </row>
    <row r="21" spans="1:13" x14ac:dyDescent="0.2">
      <c r="A21" s="4"/>
      <c r="B21" s="10" t="s">
        <v>39</v>
      </c>
      <c r="E21" s="20">
        <f>SUM(E10-E18)</f>
        <v>0</v>
      </c>
      <c r="G21" s="20">
        <f>SUM(G10-G18)</f>
        <v>-9468.0999999999985</v>
      </c>
      <c r="H21" s="15"/>
      <c r="I21" s="20">
        <f>SUM(I10-I18)</f>
        <v>-36101.339999999997</v>
      </c>
      <c r="J21" s="16"/>
      <c r="K21" s="20"/>
    </row>
    <row r="22" spans="1:13" x14ac:dyDescent="0.2">
      <c r="A22" s="4"/>
      <c r="H22" s="15"/>
      <c r="J22" s="16"/>
    </row>
    <row r="23" spans="1:13" x14ac:dyDescent="0.2">
      <c r="A23" s="4"/>
      <c r="H23" s="15"/>
      <c r="J23" s="16"/>
    </row>
    <row r="24" spans="1:13" s="11" customFormat="1" x14ac:dyDescent="0.2">
      <c r="A24" s="2"/>
      <c r="B24" s="10" t="s">
        <v>40</v>
      </c>
      <c r="C24" s="2"/>
      <c r="D24" s="2"/>
      <c r="E24" s="23">
        <v>1237405</v>
      </c>
      <c r="F24" s="2"/>
      <c r="H24" s="15"/>
      <c r="J24" s="15"/>
      <c r="L24" s="2"/>
      <c r="M24" s="2"/>
    </row>
    <row r="25" spans="1:13" s="11" customFormat="1" x14ac:dyDescent="0.2">
      <c r="A25" s="2"/>
      <c r="B25" s="10" t="s">
        <v>79</v>
      </c>
      <c r="C25" s="2"/>
      <c r="D25" s="2"/>
      <c r="E25" s="23">
        <v>0</v>
      </c>
      <c r="F25" s="2"/>
      <c r="H25" s="15"/>
      <c r="J25" s="15"/>
      <c r="L25" s="2"/>
      <c r="M25" s="2"/>
    </row>
    <row r="26" spans="1:13" s="11" customFormat="1" x14ac:dyDescent="0.2">
      <c r="A26" s="2"/>
      <c r="B26" s="2"/>
      <c r="C26" s="2"/>
      <c r="D26" s="2"/>
      <c r="F26" s="2"/>
      <c r="H26" s="15"/>
      <c r="J26" s="15"/>
      <c r="L26" s="2"/>
      <c r="M26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113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14514.7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1237405.22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4804.59</v>
      </c>
    </row>
    <row r="11" spans="1:12" x14ac:dyDescent="0.2">
      <c r="B11" s="35" t="s">
        <v>55</v>
      </c>
      <c r="C11" s="10" t="s">
        <v>49</v>
      </c>
      <c r="D11" s="36">
        <f>SUM(D5:D10)</f>
        <v>1256724.51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1446876.52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-447.21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-447.21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0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0.09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-441.07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1447317.59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2024-06-04T13:10:37Z</cp:lastPrinted>
  <dcterms:created xsi:type="dcterms:W3CDTF">2019-05-01T17:02:22Z</dcterms:created>
  <dcterms:modified xsi:type="dcterms:W3CDTF">2024-06-04T13:15:45Z</dcterms:modified>
</cp:coreProperties>
</file>