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A6C1489C-BD94-4383-9F50-71776C2F0608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4">'Balance Sheet'!$A$1:$E$57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G21" i="1"/>
  <c r="I21" i="1" s="1"/>
  <c r="I15" i="3"/>
  <c r="I14" i="3"/>
  <c r="G14" i="3"/>
  <c r="I13" i="3"/>
  <c r="I12" i="2"/>
  <c r="I25" i="1"/>
  <c r="I23" i="1"/>
  <c r="I22" i="1"/>
  <c r="I19" i="1"/>
  <c r="I18" i="1"/>
  <c r="G18" i="1"/>
  <c r="I17" i="1"/>
  <c r="G17" i="1"/>
  <c r="G16" i="1"/>
  <c r="I15" i="1"/>
  <c r="I8" i="1"/>
  <c r="K15" i="3" l="1"/>
  <c r="K22" i="1"/>
  <c r="I8" i="2"/>
  <c r="I9" i="1"/>
  <c r="I20" i="1"/>
  <c r="I24" i="1"/>
  <c r="G12" i="1"/>
  <c r="E34" i="5"/>
  <c r="K10" i="1"/>
  <c r="E16" i="8"/>
  <c r="E14" i="3"/>
  <c r="E17" i="1"/>
  <c r="E16" i="1"/>
  <c r="E9" i="8"/>
  <c r="E12" i="1"/>
  <c r="E7" i="8" s="1"/>
  <c r="K16" i="3"/>
  <c r="I16" i="3"/>
  <c r="I8" i="3"/>
  <c r="K24" i="1"/>
  <c r="I11" i="1"/>
  <c r="K14" i="3" l="1"/>
  <c r="K15" i="1"/>
  <c r="K20" i="1" l="1"/>
  <c r="E17" i="3" l="1"/>
  <c r="I14" i="4"/>
  <c r="K10" i="8" l="1"/>
  <c r="K8" i="3"/>
  <c r="E10" i="3"/>
  <c r="E9" i="2"/>
  <c r="E10" i="4"/>
  <c r="I13" i="4" l="1"/>
  <c r="G7" i="8" l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7" i="3"/>
  <c r="K16" i="8" s="1"/>
  <c r="K12" i="2"/>
  <c r="K13" i="2" s="1"/>
  <c r="K15" i="8" s="1"/>
  <c r="E49" i="5"/>
  <c r="E41" i="5"/>
  <c r="E38" i="5"/>
  <c r="D26" i="5"/>
  <c r="D11" i="5"/>
  <c r="E16" i="4"/>
  <c r="K14" i="4"/>
  <c r="K9" i="4"/>
  <c r="K8" i="4"/>
  <c r="K10" i="3"/>
  <c r="K9" i="8" s="1"/>
  <c r="I10" i="3"/>
  <c r="G10" i="3"/>
  <c r="G11" i="8" s="1"/>
  <c r="E20" i="3"/>
  <c r="G13" i="2"/>
  <c r="K8" i="2"/>
  <c r="K9" i="2" s="1"/>
  <c r="K8" i="8" s="1"/>
  <c r="E26" i="1"/>
  <c r="E14" i="8" s="1"/>
  <c r="E18" i="8" s="1"/>
  <c r="K25" i="1"/>
  <c r="K21" i="1"/>
  <c r="K23" i="1"/>
  <c r="K19" i="1"/>
  <c r="K17" i="1"/>
  <c r="K11" i="1"/>
  <c r="I9" i="8" l="1"/>
  <c r="D28" i="5"/>
  <c r="G19" i="4"/>
  <c r="G17" i="8"/>
  <c r="G16" i="2"/>
  <c r="G15" i="8"/>
  <c r="E19" i="4"/>
  <c r="E29" i="1"/>
  <c r="E51" i="5"/>
  <c r="G20" i="3"/>
  <c r="I9" i="2"/>
  <c r="I8" i="8" s="1"/>
  <c r="G26" i="1"/>
  <c r="I16" i="4"/>
  <c r="I20" i="3"/>
  <c r="I13" i="2"/>
  <c r="I15" i="8" s="1"/>
  <c r="K10" i="4"/>
  <c r="K13" i="4"/>
  <c r="K16" i="4" s="1"/>
  <c r="K18" i="1"/>
  <c r="I26" i="1"/>
  <c r="I14" i="8" s="1"/>
  <c r="I19" i="4" l="1"/>
  <c r="I17" i="8"/>
  <c r="I18" i="8" s="1"/>
  <c r="G29" i="1"/>
  <c r="G14" i="8"/>
  <c r="G18" i="8" s="1"/>
  <c r="G21" i="8" s="1"/>
  <c r="I16" i="2"/>
  <c r="E55" i="5"/>
  <c r="K26" i="1"/>
  <c r="K14" i="8" s="1"/>
  <c r="E11" i="8" l="1"/>
  <c r="E21" i="8" s="1"/>
  <c r="E16" i="2"/>
  <c r="I12" i="1" l="1"/>
  <c r="I7" i="8" s="1"/>
  <c r="K8" i="1"/>
  <c r="K12" i="1" s="1"/>
  <c r="K7" i="8" s="1"/>
  <c r="I11" i="8" l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<sst xmlns="http://schemas.openxmlformats.org/spreadsheetml/2006/main" count="160" uniqueCount="114">
  <si>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</si>
  <si>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</si>
  <si>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</si>
  <si>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</si>
  <si>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</si>
  <si>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</si>
  <si>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</si>
  <si>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</si>
  <si>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</si>
  <si>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</si>
  <si>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</si>
  <si>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</si>
  <si>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</si>
  <si>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</si>
  <si>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</si>
  <si>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</si>
  <si>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</si>
  <si>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</si>
  <si>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</si>
  <si>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</si>
  <si>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</si>
  <si>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</si>
  <si>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</si>
  <si>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</si>
  <si>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</si>
  <si>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</si>
  <si>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</si>
  <si>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</si>
  <si>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</si>
  <si>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</si>
  <si>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</si>
  <si>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</si>
  <si>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</si>
  <si>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</si>
  <si>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</si>
  <si>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</si>
  <si>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</si>
  <si>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</si>
  <si>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</si>
  <si>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</si>
  <si>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</si>
  <si>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</si>
  <si>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</si>
  <si>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</si>
  <si>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</si>
  <si>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</si>
  <si>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</si>
  <si>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</si>
  <si>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</si>
  <si>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</si>
  <si>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</si>
  <si>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</si>
  <si>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</si>
  <si>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</si>
  <si>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</si>
  <si>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</si>
  <si>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</si>
  <si>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</si>
  <si>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</si>
  <si>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</si>
  <si>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</si>
  <si>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</si>
  <si>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</si>
  <si>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</si>
  <si>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</si>
  <si>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</si>
  <si>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</si>
  <si>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</si>
  <si>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</si>
  <si>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</si>
  <si>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</si>
  <si>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</si>
  <si>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</si>
  <si>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</si>
  <si>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</si>
  <si>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</si>
  <si>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</si>
  <si>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</si>
  <si>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</si>
  <si>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</si>
  <si>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</si>
  <si>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</si>
  <si>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</si>
  <si>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</si>
  <si>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</si>
  <si>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</si>
  <si>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</si>
  <si>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</si>
  <si>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</si>
  <si>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</si>
  <si>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</si>
  <si>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</si>
  <si>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</si>
  <si>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</si>
  <si>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</si>
  <si>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</si>
  <si>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</si>
  <si>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</si>
  <si>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</si>
  <si>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</si>
  <si>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</si>
  <si>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</si>
  <si>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</si>
  <si>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</si>
  <si>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</si>
  <si>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</si>
  <si>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</si>
  <si>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</si>
  <si>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</si>
  <si>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</si>
  <si>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Donations</t>
  </si>
  <si>
    <t>ACCOUNTS PAYABLE-AUTOPAY</t>
  </si>
  <si>
    <t>Miscellaneous</t>
  </si>
  <si>
    <t>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</si>
</sst>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3%20Dec%20FY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5%20Feb%20FY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6%20Mar%20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9">
          <cell r="I9">
            <v>3924.53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171120</v>
          </cell>
        </row>
      </sheetData>
      <sheetData sheetId="2">
        <row r="8">
          <cell r="I8">
            <v>13577.85</v>
          </cell>
        </row>
      </sheetData>
      <sheetData sheetId="3">
        <row r="13">
          <cell r="I13">
            <v>23020.529999999995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205344</v>
          </cell>
        </row>
        <row r="15">
          <cell r="I15">
            <v>109700.68000000001</v>
          </cell>
        </row>
        <row r="17">
          <cell r="I17">
            <v>5420</v>
          </cell>
        </row>
        <row r="18">
          <cell r="I18">
            <v>239.39000000000001</v>
          </cell>
        </row>
        <row r="19">
          <cell r="I19">
            <v>18340.469999999998</v>
          </cell>
        </row>
        <row r="21">
          <cell r="I21">
            <v>2461.9</v>
          </cell>
        </row>
        <row r="22">
          <cell r="I22">
            <v>18270</v>
          </cell>
        </row>
        <row r="23">
          <cell r="I23">
            <v>9220.8700000000008</v>
          </cell>
        </row>
        <row r="25">
          <cell r="I25">
            <v>3036.6800000000003</v>
          </cell>
        </row>
      </sheetData>
      <sheetData sheetId="2">
        <row r="12">
          <cell r="I12">
            <v>12161.71</v>
          </cell>
        </row>
      </sheetData>
      <sheetData sheetId="3">
        <row r="13">
          <cell r="I13">
            <v>26296.989999999994</v>
          </cell>
        </row>
        <row r="14">
          <cell r="I14">
            <v>2984.7200000000003</v>
          </cell>
        </row>
        <row r="15">
          <cell r="I15">
            <v>9258.8799999999992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34224</v>
      </c>
      <c r="H7" s="20"/>
      <c r="I7" s="20">
        <f>'FS -870 Operations'!I12</f>
        <v>248492.53</v>
      </c>
      <c r="J7" s="24"/>
      <c r="K7" s="20">
        <f>'FS -870 Operations'!K12</f>
        <v>162295.47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Lights'!I9</f>
        <v>13577.85</v>
      </c>
      <c r="J8" s="24"/>
      <c r="K8" s="20">
        <f>'FS -871 Street Lights'!K9</f>
        <v>14422.15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v>0</v>
      </c>
      <c r="H9" s="20"/>
      <c r="I9" s="20">
        <f>'FS -872 Bond Fees'!I10</f>
        <v>6532.07</v>
      </c>
      <c r="J9" s="24"/>
      <c r="K9" s="20">
        <f>'FS -872 Bond Fees'!K10</f>
        <v>42287.93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34224</v>
      </c>
      <c r="H11" s="46"/>
      <c r="I11" s="45">
        <f>SUM(I7+I8+I9+I10)</f>
        <v>268602.45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f>'FS -870 Operations'!E26</f>
        <v>410789</v>
      </c>
      <c r="F14" s="20"/>
      <c r="G14" s="20">
        <f>SUM('FS -870 Operations'!G26)</f>
        <v>31465.38</v>
      </c>
      <c r="H14" s="20"/>
      <c r="I14" s="20">
        <f>SUM('FS -870 Operations'!I26)</f>
        <v>237309.18999999997</v>
      </c>
      <c r="J14" s="17"/>
      <c r="K14" s="20">
        <f>'FS -870 Operations'!K26</f>
        <v>173479.81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8502.44</v>
      </c>
      <c r="H15" s="20"/>
      <c r="I15" s="20">
        <f>SUM('FS -871 Street Lights'!I13)</f>
        <v>20664.150000000001</v>
      </c>
      <c r="J15" s="24"/>
      <c r="K15" s="20">
        <f>'FS -871 Street Lights'!K13</f>
        <v>7335.8499999999985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8234.15</v>
      </c>
      <c r="H16" s="20"/>
      <c r="I16" s="20">
        <f>SUM('FS -872 Bond Fees'!I17)</f>
        <v>46774.739999999991</v>
      </c>
      <c r="J16" s="24"/>
      <c r="K16" s="20">
        <f>'FS -872 Bond Fees'!K17</f>
        <v>2045.2600000000075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48201.97</v>
      </c>
      <c r="H18" s="46"/>
      <c r="I18" s="45">
        <f>I14+I15+I16+I17</f>
        <v>304748.07999999996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-13977.970000000001</v>
      </c>
      <c r="H21" s="41"/>
      <c r="I21" s="20">
        <f>SUM(I11-I18)</f>
        <v>-36145.629999999946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410688</v>
      </c>
      <c r="F8" s="14"/>
      <c r="G8" s="11">
        <v>34224</v>
      </c>
      <c r="H8" s="15"/>
      <c r="I8" s="11">
        <f>G8+'[4]FS -870 Operations'!$I$8</f>
        <v>239568</v>
      </c>
      <c r="J8" s="16"/>
      <c r="K8" s="11">
        <f>SUM(E8-I8)</f>
        <v>171120</v>
      </c>
    </row>
    <row r="9" spans="1:13" x14ac:dyDescent="0.2">
      <c r="A9" s="13"/>
      <c r="C9" s="14" t="s">
        <v>112</v>
      </c>
      <c r="D9" s="14"/>
      <c r="E9" s="11">
        <v>0</v>
      </c>
      <c r="F9" s="14"/>
      <c r="G9" s="11">
        <v>0</v>
      </c>
      <c r="H9" s="15"/>
      <c r="I9" s="11">
        <f>G9+'[1]FS -870 Operations'!$I$9</f>
        <v>3924.53</v>
      </c>
      <c r="J9" s="16"/>
      <c r="K9" s="11">
        <v>-3924.53</v>
      </c>
    </row>
    <row r="10" spans="1:13" x14ac:dyDescent="0.2">
      <c r="A10" s="13"/>
      <c r="C10" s="14" t="s">
        <v>110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34224</v>
      </c>
      <c r="H12" s="20"/>
      <c r="I12" s="19">
        <f>SUM(I8:I11)</f>
        <v>248492.53</v>
      </c>
      <c r="J12" s="17"/>
      <c r="K12" s="19">
        <f>SUM(K8:K11)</f>
        <v>162295.47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17083.54</v>
      </c>
      <c r="H15" s="15"/>
      <c r="I15" s="11">
        <f>G15+'[4]FS -870 Operations'!$I$15</f>
        <v>126784.22</v>
      </c>
      <c r="J15" s="16"/>
      <c r="K15" s="11">
        <f>E15-I15</f>
        <v>91181.78</v>
      </c>
    </row>
    <row r="16" spans="1:13" x14ac:dyDescent="0.2">
      <c r="A16" s="13"/>
      <c r="C16" s="59" t="s">
        <v>13</v>
      </c>
      <c r="D16" s="59"/>
      <c r="E16" s="11">
        <f>13514+3161+46000+42+48+1812+9845+1320</f>
        <v>75742</v>
      </c>
      <c r="F16" s="14"/>
      <c r="G16" s="11">
        <f>1000.02+233.88+3324.96+60.98+15.76+196.02+1025.02</f>
        <v>5856.6400000000012</v>
      </c>
      <c r="H16" s="15"/>
      <c r="I16" s="11">
        <v>45010.46</v>
      </c>
      <c r="J16" s="16"/>
      <c r="K16" s="11">
        <f t="shared" ref="K16:K25" si="0">SUM(E16-I16)</f>
        <v>30731.54</v>
      </c>
    </row>
    <row r="17" spans="1:12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f>400+50</f>
        <v>450</v>
      </c>
      <c r="H17" s="15"/>
      <c r="I17" s="11">
        <f>G17+'[4]FS -870 Operations'!$I$17</f>
        <v>5870</v>
      </c>
      <c r="J17" s="16"/>
      <c r="K17" s="11">
        <f t="shared" si="0"/>
        <v>4845</v>
      </c>
      <c r="L17" s="54"/>
    </row>
    <row r="18" spans="1:12" x14ac:dyDescent="0.2">
      <c r="A18" s="13"/>
      <c r="C18" s="2" t="s">
        <v>18</v>
      </c>
      <c r="E18" s="11">
        <v>1828</v>
      </c>
      <c r="G18" s="11">
        <f>80.78+6.79</f>
        <v>87.570000000000007</v>
      </c>
      <c r="H18" s="15"/>
      <c r="I18" s="11">
        <f>G18+'[4]FS -870 Operations'!$I$18</f>
        <v>326.96000000000004</v>
      </c>
      <c r="J18" s="16"/>
      <c r="K18" s="11">
        <f>SUM(E18-I18)</f>
        <v>1501.04</v>
      </c>
    </row>
    <row r="19" spans="1:12" x14ac:dyDescent="0.2">
      <c r="A19" s="13"/>
      <c r="C19" s="2" t="s">
        <v>15</v>
      </c>
      <c r="E19" s="11">
        <v>27410</v>
      </c>
      <c r="G19" s="11">
        <v>3801.05</v>
      </c>
      <c r="H19" s="15"/>
      <c r="I19" s="11">
        <f>G19+'[4]FS -870 Operations'!$I$19</f>
        <v>22141.519999999997</v>
      </c>
      <c r="J19" s="16"/>
      <c r="K19" s="11">
        <f t="shared" si="0"/>
        <v>5268.4800000000032</v>
      </c>
    </row>
    <row r="20" spans="1:12" x14ac:dyDescent="0.2">
      <c r="A20" s="13"/>
      <c r="C20" s="59" t="s">
        <v>100</v>
      </c>
      <c r="D20" s="59"/>
      <c r="E20" s="11">
        <v>0</v>
      </c>
      <c r="F20" s="14"/>
      <c r="G20" s="11">
        <v>0</v>
      </c>
      <c r="H20" s="15"/>
      <c r="I20" s="11">
        <f t="shared" ref="I20:I24" si="1">G20</f>
        <v>0</v>
      </c>
      <c r="J20" s="16"/>
      <c r="K20" s="11">
        <f t="shared" si="0"/>
        <v>0</v>
      </c>
    </row>
    <row r="21" spans="1:12" x14ac:dyDescent="0.2">
      <c r="A21" s="13"/>
      <c r="C21" s="59" t="s">
        <v>101</v>
      </c>
      <c r="D21" s="59"/>
      <c r="E21" s="11">
        <v>2658</v>
      </c>
      <c r="F21" s="14"/>
      <c r="G21" s="11">
        <f>149.67+29.39</f>
        <v>179.06</v>
      </c>
      <c r="H21" s="15"/>
      <c r="I21" s="11">
        <f>G21+'[4]FS -870 Operations'!$I$21</f>
        <v>2640.96</v>
      </c>
      <c r="J21" s="16"/>
      <c r="K21" s="11">
        <f>SUM(E21-I21)</f>
        <v>17.039999999999964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3045</v>
      </c>
      <c r="H22" s="15"/>
      <c r="I22" s="11">
        <f>G22+'[4]FS -870 Operations'!$I$22</f>
        <v>21315</v>
      </c>
      <c r="J22" s="16"/>
      <c r="K22" s="11">
        <f>SUM(E22-I22)</f>
        <v>15225</v>
      </c>
    </row>
    <row r="23" spans="1:12" x14ac:dyDescent="0.2">
      <c r="A23" s="13"/>
      <c r="C23" s="14" t="s">
        <v>17</v>
      </c>
      <c r="D23" s="14"/>
      <c r="E23" s="11">
        <v>18930</v>
      </c>
      <c r="F23" s="14"/>
      <c r="G23" s="11">
        <v>75</v>
      </c>
      <c r="H23" s="15"/>
      <c r="I23" s="11">
        <f>G23+'[4]FS -870 Operations'!$I$23</f>
        <v>9295.8700000000008</v>
      </c>
      <c r="J23" s="16"/>
      <c r="K23" s="11">
        <f t="shared" si="0"/>
        <v>9634.1299999999992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 t="shared" si="1"/>
        <v>0</v>
      </c>
      <c r="K24" s="11">
        <f>E24-I24</f>
        <v>0</v>
      </c>
    </row>
    <row r="25" spans="1:12" ht="15" x14ac:dyDescent="0.35">
      <c r="A25" s="13"/>
      <c r="C25" s="59" t="s">
        <v>19</v>
      </c>
      <c r="D25" s="59"/>
      <c r="E25" s="11">
        <v>19000</v>
      </c>
      <c r="F25" s="14"/>
      <c r="G25" s="11">
        <v>887.52</v>
      </c>
      <c r="H25" s="21"/>
      <c r="I25" s="52">
        <f>G25+'[4]FS -870 Operations'!$I$25</f>
        <v>3924.2000000000003</v>
      </c>
      <c r="J25" s="17"/>
      <c r="K25" s="11">
        <f t="shared" si="0"/>
        <v>15075.8</v>
      </c>
    </row>
    <row r="26" spans="1:12" ht="15" x14ac:dyDescent="0.35">
      <c r="A26" s="13"/>
      <c r="C26" s="2" t="s">
        <v>20</v>
      </c>
      <c r="E26" s="19">
        <f>SUM(E15:E25)</f>
        <v>410789</v>
      </c>
      <c r="F26" s="20"/>
      <c r="G26" s="19">
        <f>SUM(G15:G25)</f>
        <v>31465.38</v>
      </c>
      <c r="H26" s="20"/>
      <c r="I26" s="19">
        <f>SUM(I15:I25)</f>
        <v>237309.18999999997</v>
      </c>
      <c r="J26" s="17"/>
      <c r="K26" s="19">
        <f>SUM(K15:K25)</f>
        <v>173479.81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</v>
      </c>
      <c r="G29" s="20">
        <f>SUM(G12-G26)</f>
        <v>2758.619999999999</v>
      </c>
      <c r="H29" s="15"/>
      <c r="I29" s="20">
        <f>SUM(I12-I26)</f>
        <v>11183.340000000026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40012.76+348.73</f>
        <v>40361.490000000005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H8" s="15"/>
      <c r="I8" s="11">
        <f>'[2]FS -871 Street Lights'!$I$8</f>
        <v>13577.85</v>
      </c>
      <c r="J8" s="16"/>
      <c r="K8" s="11">
        <f>E8-I8</f>
        <v>14422.15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13577.85</v>
      </c>
      <c r="J9" s="17"/>
      <c r="K9" s="19">
        <f>SUM(K8)</f>
        <v>14422.15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8502.44</v>
      </c>
      <c r="H12" s="24"/>
      <c r="I12" s="11">
        <f>G12+'[4]FS -871 Street Lights'!$I$12</f>
        <v>20664.150000000001</v>
      </c>
      <c r="J12" s="17"/>
      <c r="K12" s="11">
        <f>SUM(E12-I12)</f>
        <v>7335.8499999999985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8502.44</v>
      </c>
      <c r="H13" s="20"/>
      <c r="I13" s="19">
        <f>SUM(I12)</f>
        <v>20664.150000000001</v>
      </c>
      <c r="J13" s="17"/>
      <c r="K13" s="19">
        <f>SUM(K12)</f>
        <v>7335.8499999999985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-8502.44</v>
      </c>
      <c r="H16" s="15"/>
      <c r="I16" s="20">
        <f>SUM(I9-I13)</f>
        <v>-7086.3000000000011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59" t="s">
        <v>9</v>
      </c>
      <c r="D9" s="59"/>
      <c r="E9" s="11">
        <v>0</v>
      </c>
      <c r="F9" s="14"/>
      <c r="G9" s="11">
        <v>0</v>
      </c>
      <c r="H9" s="15"/>
      <c r="I9" s="52">
        <v>6532.07</v>
      </c>
      <c r="J9" s="17"/>
      <c r="K9" s="11">
        <f>SUM(E9-I9)</f>
        <v>-6532.07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6532.07</v>
      </c>
      <c r="J10" s="17"/>
      <c r="K10" s="19">
        <f>SUM(K8:K9)</f>
        <v>42287.93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G13+'[4]FS -872 Bond Fees'!$I$13</f>
        <v>29573.449999999993</v>
      </c>
      <c r="J13" s="16"/>
      <c r="K13" s="11">
        <f>SUM(E13-I13)</f>
        <v>13426.550000000007</v>
      </c>
    </row>
    <row r="14" spans="1:13" x14ac:dyDescent="0.2">
      <c r="A14" s="13"/>
      <c r="B14" s="10"/>
      <c r="C14" s="59" t="s">
        <v>13</v>
      </c>
      <c r="D14" s="59"/>
      <c r="E14" s="11">
        <f>2640+620+2560</f>
        <v>5820</v>
      </c>
      <c r="G14" s="11">
        <f>203.14+47.5+196.58+3250</f>
        <v>3697.2200000000003</v>
      </c>
      <c r="H14" s="15"/>
      <c r="I14" s="11">
        <f>G14+'[4]FS -872 Bond Fees'!$I$14</f>
        <v>6681.9400000000005</v>
      </c>
      <c r="J14" s="16"/>
      <c r="K14" s="11">
        <f t="shared" ref="K14:K16" si="0">SUM(E14-I14)</f>
        <v>-861.94000000000051</v>
      </c>
    </row>
    <row r="15" spans="1:13" x14ac:dyDescent="0.2">
      <c r="A15" s="13"/>
      <c r="B15" s="10"/>
      <c r="C15" s="2" t="s">
        <v>16</v>
      </c>
      <c r="E15" s="11">
        <v>0</v>
      </c>
      <c r="G15" s="11">
        <v>1260.47</v>
      </c>
      <c r="H15" s="15"/>
      <c r="I15" s="11">
        <f>G15+'[4]FS -872 Bond Fees'!$I$15</f>
        <v>10519.349999999999</v>
      </c>
      <c r="J15" s="16"/>
      <c r="K15" s="11">
        <f t="shared" si="0"/>
        <v>-10519.349999999999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8234.15</v>
      </c>
      <c r="H17" s="20"/>
      <c r="I17" s="19">
        <f>SUM(I13:I16)</f>
        <v>46774.739999999991</v>
      </c>
      <c r="J17" s="17"/>
      <c r="K17" s="19">
        <f>SUM(K13:K16)</f>
        <v>2045.2600000000075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0</v>
      </c>
      <c r="G20" s="20">
        <f>SUM(G10-G17)</f>
        <v>-8234.15</v>
      </c>
      <c r="H20" s="15"/>
      <c r="I20" s="20">
        <f>SUM(I10-I17)</f>
        <v>-40242.669999999991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1231040.1299999999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113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40012.76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1231040.1299999999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348.73</v>
      </c>
    </row>
    <row r="11" spans="1:12" x14ac:dyDescent="0.2">
      <c r="B11" s="35" t="s">
        <v>55</v>
      </c>
      <c r="C11" s="10" t="s">
        <v>49</v>
      </c>
      <c r="D11" s="36">
        <f>SUM(D5:D10)</f>
        <v>1271401.6199999999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-32338.27</v>
      </c>
    </row>
    <row r="26" spans="1:5" x14ac:dyDescent="0.2">
      <c r="B26" s="35" t="s">
        <v>55</v>
      </c>
      <c r="C26" s="10" t="s">
        <v>64</v>
      </c>
      <c r="D26" s="36">
        <f>SUM(D20:D25)</f>
        <v>189150.03000000003</v>
      </c>
    </row>
    <row r="28" spans="1:5" x14ac:dyDescent="0.2">
      <c r="B28" s="35" t="s">
        <v>55</v>
      </c>
      <c r="C28" s="10" t="s">
        <v>65</v>
      </c>
      <c r="D28" s="36">
        <f>SUM(D11+D18+D26)</f>
        <v>1461553.63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4">
        <v>2052</v>
      </c>
      <c r="C33" s="2" t="s">
        <v>111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0</v>
      </c>
    </row>
    <row r="36" spans="2:5" x14ac:dyDescent="0.2">
      <c r="B36" s="4">
        <v>2115</v>
      </c>
      <c r="C36" s="2" t="s">
        <v>67</v>
      </c>
      <c r="E36" s="33">
        <v>844.54</v>
      </c>
    </row>
    <row r="37" spans="2:5" x14ac:dyDescent="0.2">
      <c r="B37" s="4">
        <v>2116</v>
      </c>
      <c r="C37" s="2" t="s">
        <v>68</v>
      </c>
      <c r="E37" s="33">
        <v>203.56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1048.0999999999999</v>
      </c>
    </row>
    <row r="40" spans="2:5" x14ac:dyDescent="0.2">
      <c r="B40" s="4">
        <v>2212</v>
      </c>
      <c r="C40" s="2" t="s">
        <v>70</v>
      </c>
      <c r="E40" s="33">
        <v>465.93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465.93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13967.27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13967.36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15481.390000000001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1446072.24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2024-05-01T13:17:02Z</cp:lastPrinted>
  <dcterms:created xsi:type="dcterms:W3CDTF">2019-05-01T17:02:22Z</dcterms:created>
  <dcterms:modified xsi:type="dcterms:W3CDTF">2024-05-01T13:17:05Z</dcterms:modified>
</cp:coreProperties>
</file>