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66245481-C91A-42D3-80B4-0F2F471288FE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K15" i="3" s="1"/>
  <c r="I14" i="3"/>
  <c r="I13" i="3"/>
  <c r="I12" i="2"/>
  <c r="I23" i="1"/>
  <c r="I25" i="1"/>
  <c r="I22" i="1"/>
  <c r="K22" i="1" s="1"/>
  <c r="I21" i="1"/>
  <c r="I19" i="1"/>
  <c r="I18" i="1"/>
  <c r="I17" i="1"/>
  <c r="G17" i="1"/>
  <c r="I16" i="1"/>
  <c r="G16" i="1"/>
  <c r="I15" i="1"/>
  <c r="I8" i="2"/>
  <c r="I8" i="1"/>
  <c r="G14" i="3"/>
  <c r="I9" i="1"/>
  <c r="I20" i="1"/>
  <c r="I24" i="1"/>
  <c r="G12" i="1"/>
  <c r="E34" i="5"/>
  <c r="K10" i="1"/>
  <c r="E16" i="8"/>
  <c r="E14" i="3"/>
  <c r="E17" i="1"/>
  <c r="E16" i="1"/>
  <c r="E9" i="8"/>
  <c r="E12" i="1"/>
  <c r="E7" i="8" s="1"/>
  <c r="K16" i="3"/>
  <c r="I16" i="3"/>
  <c r="I8" i="3"/>
  <c r="K24" i="1"/>
  <c r="I11" i="1"/>
  <c r="K14" i="3" l="1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D28" i="5"/>
  <c r="G19" i="4"/>
  <c r="G17" i="8"/>
  <c r="G16" i="2"/>
  <c r="G15" i="8"/>
  <c r="E19" i="4"/>
  <c r="E29" i="1"/>
  <c r="E51" i="5"/>
  <c r="G20" i="3"/>
  <c r="I9" i="2"/>
  <c r="I8" i="8" s="1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<sst xmlns="http://schemas.openxmlformats.org/spreadsheetml/2006/main" count="160" uniqueCount="114">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</sst>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171120</v>
          </cell>
        </row>
        <row r="15">
          <cell r="I15">
            <v>92638.74</v>
          </cell>
        </row>
        <row r="16">
          <cell r="I16">
            <v>31535.53</v>
          </cell>
        </row>
        <row r="17">
          <cell r="I17">
            <v>3970</v>
          </cell>
        </row>
        <row r="18">
          <cell r="I18">
            <v>232.62</v>
          </cell>
        </row>
        <row r="19">
          <cell r="I19">
            <v>17172.419999999998</v>
          </cell>
        </row>
        <row r="21">
          <cell r="I21">
            <v>301.96000000000004</v>
          </cell>
        </row>
        <row r="22">
          <cell r="I22">
            <v>15225</v>
          </cell>
        </row>
        <row r="23">
          <cell r="I23">
            <v>9220.8700000000008</v>
          </cell>
        </row>
        <row r="25">
          <cell r="I25">
            <v>2891.07</v>
          </cell>
        </row>
      </sheetData>
      <sheetData sheetId="2">
        <row r="8">
          <cell r="I8">
            <v>13577.85</v>
          </cell>
        </row>
        <row r="12">
          <cell r="I12">
            <v>12161.71</v>
          </cell>
        </row>
      </sheetData>
      <sheetData sheetId="3">
        <row r="13">
          <cell r="I13">
            <v>23020.529999999995</v>
          </cell>
        </row>
        <row r="14">
          <cell r="I14">
            <v>2537.5</v>
          </cell>
        </row>
        <row r="15">
          <cell r="I15">
            <v>8700.24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214268.53</v>
      </c>
      <c r="J7" s="24"/>
      <c r="K7" s="20">
        <f>'FS -870 Operations'!K12</f>
        <v>196519.47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13577.85</v>
      </c>
      <c r="J8" s="24"/>
      <c r="K8" s="20">
        <f>'FS -871 Street Lights'!K9</f>
        <v>14422.15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6532.07</v>
      </c>
      <c r="J9" s="24"/>
      <c r="K9" s="20">
        <f>'FS -872 Bond Fees'!K10</f>
        <v>42287.93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34224</v>
      </c>
      <c r="H11" s="46"/>
      <c r="I11" s="45">
        <f>SUM(I7+I8+I9+I10)</f>
        <v>234378.45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31204.789999999997</v>
      </c>
      <c r="H14" s="20"/>
      <c r="I14" s="20">
        <f>SUM('FS -870 Operations'!I26)</f>
        <v>204393</v>
      </c>
      <c r="J14" s="17"/>
      <c r="K14" s="20">
        <f>'FS -870 Operations'!K26</f>
        <v>206396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0</v>
      </c>
      <c r="H15" s="20"/>
      <c r="I15" s="20">
        <f>SUM('FS -871 Street Lights'!I13)</f>
        <v>12161.71</v>
      </c>
      <c r="J15" s="24"/>
      <c r="K15" s="20">
        <f>'FS -871 Street Lights'!K13</f>
        <v>15838.29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4282.3200000000006</v>
      </c>
      <c r="H16" s="20"/>
      <c r="I16" s="20">
        <f>SUM('FS -872 Bond Fees'!I17)</f>
        <v>38540.589999999997</v>
      </c>
      <c r="J16" s="24"/>
      <c r="K16" s="20">
        <f>'FS -872 Bond Fees'!K17</f>
        <v>10279.410000000005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35487.11</v>
      </c>
      <c r="H18" s="46"/>
      <c r="I18" s="45">
        <f>I14+I15+I16+I17</f>
        <v>255095.3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-1263.1100000000006</v>
      </c>
      <c r="H21" s="41"/>
      <c r="I21" s="20">
        <f>SUM(I11-I18)</f>
        <v>-20716.849999999977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G8+'[1]FS -870 Operations'!$I$8</f>
        <v>205344</v>
      </c>
      <c r="J8" s="16"/>
      <c r="K8" s="11">
        <f>SUM(E8-I8)</f>
        <v>205344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G9+'[2]FS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214268.53</v>
      </c>
      <c r="J12" s="17"/>
      <c r="K12" s="19">
        <f>SUM(K8:K11)</f>
        <v>196519.47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17061.939999999999</v>
      </c>
      <c r="H15" s="15"/>
      <c r="I15" s="11">
        <f>G15+'[1]FS -870 Operations'!$I$15</f>
        <v>109700.68000000001</v>
      </c>
      <c r="J15" s="16"/>
      <c r="K15" s="11">
        <f>E15-I15</f>
        <v>108265.31999999999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998.68+233.56+3324.96+60.98+195.58+1023.72+330</f>
        <v>6167.48</v>
      </c>
      <c r="H16" s="15"/>
      <c r="I16" s="11">
        <f>G16+'[1]FS -870 Operations'!$I$16</f>
        <v>37703.009999999995</v>
      </c>
      <c r="J16" s="16"/>
      <c r="K16" s="11">
        <f t="shared" ref="K16:K25" si="0">SUM(E16-I16)</f>
        <v>38038.990000000005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800+650</f>
        <v>1450</v>
      </c>
      <c r="H17" s="15"/>
      <c r="I17" s="11">
        <f>G17+'[1]FS -870 Operations'!$I$17</f>
        <v>5420</v>
      </c>
      <c r="J17" s="16"/>
      <c r="K17" s="11">
        <f t="shared" si="0"/>
        <v>5295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v>6.77</v>
      </c>
      <c r="H18" s="15"/>
      <c r="I18" s="11">
        <f>G18+'[1]FS -870 Operations'!$I$18</f>
        <v>239.39000000000001</v>
      </c>
      <c r="J18" s="16"/>
      <c r="K18" s="11">
        <f>SUM(E18-I18)</f>
        <v>1588.61</v>
      </c>
    </row>
    <row r="19" spans="1:12" x14ac:dyDescent="0.2">
      <c r="A19" s="13"/>
      <c r="C19" s="2" t="s">
        <v>15</v>
      </c>
      <c r="E19" s="11">
        <v>27410</v>
      </c>
      <c r="G19" s="11">
        <v>1168.05</v>
      </c>
      <c r="H19" s="15"/>
      <c r="I19" s="11">
        <f>G19+'[1]FS -870 Operations'!$I$19</f>
        <v>18340.469999999998</v>
      </c>
      <c r="J19" s="16"/>
      <c r="K19" s="11">
        <f t="shared" si="0"/>
        <v>9069.5300000000025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v>2159.94</v>
      </c>
      <c r="H21" s="15"/>
      <c r="I21" s="11">
        <f>G21+'[1]FS -870 Operations'!$I$21</f>
        <v>2461.9</v>
      </c>
      <c r="J21" s="16"/>
      <c r="K21" s="11">
        <f>SUM(E21-I21)</f>
        <v>196.09999999999991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G22+'[1]FS -870 Operations'!$I$22</f>
        <v>18270</v>
      </c>
      <c r="J22" s="16"/>
      <c r="K22" s="11">
        <f>SUM(E22-I22)</f>
        <v>18270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0</v>
      </c>
      <c r="H23" s="15"/>
      <c r="I23" s="11">
        <f>'[1]FS -870 Operations'!$I$23</f>
        <v>9220.8700000000008</v>
      </c>
      <c r="J23" s="16"/>
      <c r="K23" s="11">
        <f t="shared" si="0"/>
        <v>9709.1299999999992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145.61000000000001</v>
      </c>
      <c r="H25" s="21"/>
      <c r="I25" s="52">
        <f>G25+'[1]FS -870 Operations'!$I$25</f>
        <v>3036.6800000000003</v>
      </c>
      <c r="J25" s="17"/>
      <c r="K25" s="11">
        <f t="shared" si="0"/>
        <v>15963.32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31204.789999999997</v>
      </c>
      <c r="H26" s="20"/>
      <c r="I26" s="19">
        <f>SUM(I15:I25)</f>
        <v>204393</v>
      </c>
      <c r="J26" s="17"/>
      <c r="K26" s="19">
        <f>SUM(K15:K25)</f>
        <v>206396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3019.2100000000028</v>
      </c>
      <c r="H29" s="15"/>
      <c r="I29" s="20">
        <f>SUM(I12-I26)</f>
        <v>9875.5299999999988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32168.05+8474.01</f>
        <v>40642.06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H8" s="15"/>
      <c r="I8" s="11">
        <f>'[1]FS -871 Street Lights'!$I$8</f>
        <v>13577.85</v>
      </c>
      <c r="J8" s="16"/>
      <c r="K8" s="11">
        <f>E8-I8</f>
        <v>14422.15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13577.85</v>
      </c>
      <c r="J9" s="17"/>
      <c r="K9" s="19">
        <f>SUM(K8)</f>
        <v>14422.15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0</v>
      </c>
      <c r="H12" s="24"/>
      <c r="I12" s="11">
        <f>'[1]FS -871 Street Lights'!$I$12</f>
        <v>12161.71</v>
      </c>
      <c r="J12" s="17"/>
      <c r="K12" s="11">
        <f>SUM(E12-I12)</f>
        <v>15838.29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0</v>
      </c>
      <c r="H13" s="20"/>
      <c r="I13" s="19">
        <f>SUM(I12)</f>
        <v>12161.71</v>
      </c>
      <c r="J13" s="17"/>
      <c r="K13" s="19">
        <f>SUM(K12)</f>
        <v>15838.29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0</v>
      </c>
      <c r="H16" s="15"/>
      <c r="I16" s="20">
        <f>SUM(I9-I13)</f>
        <v>1416.1400000000012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v>6532.07</v>
      </c>
      <c r="J9" s="17"/>
      <c r="K9" s="11">
        <f>SUM(E9-I9)</f>
        <v>-6532.07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6532.07</v>
      </c>
      <c r="J10" s="17"/>
      <c r="K10" s="19">
        <f>SUM(K8:K9)</f>
        <v>42287.93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G13+'[1]FS -872 Bond Fees'!$I$13</f>
        <v>26296.989999999994</v>
      </c>
      <c r="J13" s="16"/>
      <c r="K13" s="11">
        <f>SUM(E13-I13)</f>
        <v>16703.010000000006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G14+'[1]FS -872 Bond Fees'!$I$14</f>
        <v>2984.7200000000003</v>
      </c>
      <c r="J14" s="16"/>
      <c r="K14" s="11">
        <f t="shared" ref="K14:K16" si="0">SUM(E14-I14)</f>
        <v>2835.2799999999997</v>
      </c>
    </row>
    <row r="15" spans="1:13" x14ac:dyDescent="0.2">
      <c r="A15" s="13"/>
      <c r="B15" s="10"/>
      <c r="C15" s="2" t="s">
        <v>16</v>
      </c>
      <c r="E15" s="11">
        <v>0</v>
      </c>
      <c r="G15" s="11">
        <v>558.64</v>
      </c>
      <c r="H15" s="15"/>
      <c r="I15" s="11">
        <f>G15+'[1]FS -872 Bond Fees'!$I$15</f>
        <v>9258.8799999999992</v>
      </c>
      <c r="J15" s="16"/>
      <c r="K15" s="11">
        <f t="shared" si="0"/>
        <v>-9258.8799999999992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4282.3200000000006</v>
      </c>
      <c r="H17" s="20"/>
      <c r="I17" s="19">
        <f>SUM(I13:I16)</f>
        <v>38540.589999999997</v>
      </c>
      <c r="J17" s="17"/>
      <c r="K17" s="19">
        <f>SUM(K13:K16)</f>
        <v>10279.410000000005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-4282.3200000000006</v>
      </c>
      <c r="H20" s="15"/>
      <c r="I20" s="20">
        <f>SUM(I10-I17)</f>
        <v>-32008.519999999997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1246188.3400000001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32168.05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1246188.3400000001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8474.01</v>
      </c>
    </row>
    <row r="11" spans="1:12" x14ac:dyDescent="0.2">
      <c r="B11" s="35" t="s">
        <v>55</v>
      </c>
      <c r="C11" s="10" t="s">
        <v>49</v>
      </c>
      <c r="D11" s="36">
        <f>SUM(D5:D10)</f>
        <v>1286830.4000000001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1476982.4100000001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844.54</v>
      </c>
    </row>
    <row r="37" spans="2:5" x14ac:dyDescent="0.2">
      <c r="B37" s="4">
        <v>2116</v>
      </c>
      <c r="C37" s="2" t="s">
        <v>68</v>
      </c>
      <c r="E37" s="33">
        <v>203.56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1048.0999999999999</v>
      </c>
    </row>
    <row r="40" spans="2:5" x14ac:dyDescent="0.2">
      <c r="B40" s="4">
        <v>2212</v>
      </c>
      <c r="C40" s="2" t="s">
        <v>70</v>
      </c>
      <c r="E40" s="33">
        <v>465.93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465.93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13967.27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13967.36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15481.390000000001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1461501.0200000003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2024-04-01T12:07:19Z</cp:lastPrinted>
  <dcterms:created xsi:type="dcterms:W3CDTF">2019-05-01T17:02:22Z</dcterms:created>
  <dcterms:modified xsi:type="dcterms:W3CDTF">2024-04-01T12:08:03Z</dcterms:modified>
</cp:coreProperties>
</file>