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3\"/>
    </mc:Choice>
  </mc:AlternateContent>
  <xr:revisionPtr revIDLastSave="0" documentId="13_ncr:1_{06652E6E-2327-43A3-8C7C-8FEDEE0A1C5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</externalReferences>
  <definedNames>
    <definedName name="_xlnm.Print_Area" localSheetId="4">'Balance Sheet'!$A$1:$E$57</definedName>
    <definedName name="_xlnm.Print_Area" localSheetId="1">'FS -870 Operations'!$A$1:$K$33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4" i="5"/>
  <c r="G17" i="1"/>
  <c r="I17" i="1" s="1"/>
  <c r="G15" i="1"/>
  <c r="I15" i="1" s="1"/>
  <c r="I11" i="1"/>
  <c r="G11" i="1"/>
  <c r="G14" i="3"/>
  <c r="I14" i="3" s="1"/>
  <c r="K14" i="3" s="1"/>
  <c r="K9" i="1"/>
  <c r="E16" i="8"/>
  <c r="E14" i="3"/>
  <c r="E16" i="1"/>
  <c r="E15" i="1"/>
  <c r="E9" i="8"/>
  <c r="E11" i="1"/>
  <c r="E7" i="8" s="1"/>
  <c r="K16" i="3"/>
  <c r="I15" i="3"/>
  <c r="K15" i="3" s="1"/>
  <c r="I16" i="3"/>
  <c r="I13" i="3"/>
  <c r="I9" i="3"/>
  <c r="I8" i="3"/>
  <c r="I12" i="2"/>
  <c r="I16" i="1"/>
  <c r="I18" i="1"/>
  <c r="I19" i="1"/>
  <c r="I20" i="1"/>
  <c r="I21" i="1"/>
  <c r="K21" i="1" s="1"/>
  <c r="I22" i="1"/>
  <c r="I23" i="1"/>
  <c r="K23" i="1" s="1"/>
  <c r="I24" i="1"/>
  <c r="I14" i="1"/>
  <c r="I10" i="1"/>
  <c r="I8" i="1"/>
  <c r="I9" i="8"/>
  <c r="K14" i="1" l="1"/>
  <c r="K19" i="1" l="1"/>
  <c r="E17" i="3" l="1"/>
  <c r="I14" i="4"/>
  <c r="K10" i="8" l="1"/>
  <c r="K8" i="3"/>
  <c r="E10" i="3"/>
  <c r="E9" i="2"/>
  <c r="E10" i="4"/>
  <c r="I13" i="4" l="1"/>
  <c r="G7" i="8" l="1"/>
  <c r="I7" i="8" s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I8" i="8" s="1"/>
  <c r="K9" i="3"/>
  <c r="K15" i="1" l="1"/>
  <c r="G16" i="4"/>
  <c r="K15" i="4"/>
  <c r="K17" i="3"/>
  <c r="K16" i="8" s="1"/>
  <c r="K12" i="2"/>
  <c r="K13" i="2" s="1"/>
  <c r="K15" i="8" s="1"/>
  <c r="K8" i="1"/>
  <c r="E49" i="5"/>
  <c r="E41" i="5"/>
  <c r="E38" i="5"/>
  <c r="D26" i="5"/>
  <c r="D11" i="5"/>
  <c r="E16" i="4"/>
  <c r="K14" i="4"/>
  <c r="K9" i="4"/>
  <c r="K8" i="4"/>
  <c r="K10" i="3"/>
  <c r="K9" i="8" s="1"/>
  <c r="I10" i="3"/>
  <c r="I11" i="8" s="1"/>
  <c r="G10" i="3"/>
  <c r="G11" i="8" s="1"/>
  <c r="E20" i="3"/>
  <c r="G13" i="2"/>
  <c r="K8" i="2"/>
  <c r="K9" i="2" s="1"/>
  <c r="K8" i="8" s="1"/>
  <c r="E25" i="1"/>
  <c r="E14" i="8" s="1"/>
  <c r="E18" i="8" s="1"/>
  <c r="K24" i="1"/>
  <c r="K20" i="1"/>
  <c r="K22" i="1"/>
  <c r="K18" i="1"/>
  <c r="K16" i="1"/>
  <c r="K10" i="1"/>
  <c r="D28" i="5" l="1"/>
  <c r="K11" i="1"/>
  <c r="K7" i="8" s="1"/>
  <c r="G19" i="4"/>
  <c r="G17" i="8"/>
  <c r="G16" i="2"/>
  <c r="G15" i="8"/>
  <c r="E19" i="4"/>
  <c r="E28" i="1"/>
  <c r="E51" i="5"/>
  <c r="G20" i="3"/>
  <c r="I9" i="2"/>
  <c r="G25" i="1"/>
  <c r="I16" i="4"/>
  <c r="I20" i="3"/>
  <c r="I13" i="2"/>
  <c r="I15" i="8" s="1"/>
  <c r="K10" i="4"/>
  <c r="K13" i="4"/>
  <c r="K16" i="4" s="1"/>
  <c r="K17" i="1"/>
  <c r="I25" i="1"/>
  <c r="I14" i="8" s="1"/>
  <c r="I19" i="4" l="1"/>
  <c r="I17" i="8"/>
  <c r="I18" i="8" s="1"/>
  <c r="I21" i="8" s="1"/>
  <c r="G28" i="1"/>
  <c r="G14" i="8"/>
  <c r="G18" i="8" s="1"/>
  <c r="G21" i="8" s="1"/>
  <c r="I16" i="2"/>
  <c r="E55" i="5"/>
  <c r="K25" i="1"/>
  <c r="K14" i="8" s="1"/>
  <c r="I28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<sst xmlns="http://schemas.openxmlformats.org/spreadsheetml/2006/main" count="159" uniqueCount="114">
  <si>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</si>
  <si>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</si>
  <si>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</si>
  <si>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</si>
  <si>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</si>
  <si>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</si>
  <si>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</si>
  <si>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</si>
  <si>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</si>
  <si>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</si>
  <si>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</si>
  <si>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</si>
  <si>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</si>
  <si>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</si>
  <si>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</si>
  <si>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</si>
  <si>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</si>
  <si>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</si>
  <si>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</si>
  <si>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</si>
  <si>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</si>
  <si>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</si>
  <si>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</si>
  <si>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</si>
  <si>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</si>
  <si>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</si>
  <si>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</si>
  <si>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</si>
  <si>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</si>
  <si>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</si>
  <si>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</si>
  <si>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</si>
  <si>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</si>
  <si>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</si>
  <si>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</si>
  <si>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</si>
  <si>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</si>
  <si>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</si>
  <si>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</si>
  <si>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</si>
  <si>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</si>
  <si>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</si>
  <si>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</si>
  <si>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</si>
  <si>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</si>
  <si>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</si>
  <si>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</si>
  <si>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</si>
  <si>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</si>
  <si>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</si>
  <si>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</si>
  <si>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</si>
  <si>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</si>
  <si>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</si>
  <si>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</si>
  <si>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</si>
  <si>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</si>
  <si>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</si>
  <si>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</si>
  <si>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</si>
  <si>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</si>
  <si>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</si>
  <si>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</si>
  <si>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</si>
  <si>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</si>
  <si>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</si>
  <si>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</si>
  <si>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</si>
  <si>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</si>
  <si>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</si>
  <si>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</si>
  <si>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</si>
  <si>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</si>
  <si>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</si>
  <si>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</si>
  <si>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</si>
  <si>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</si>
  <si>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</si>
  <si>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</si>
  <si>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</si>
  <si>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</si>
  <si>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</si>
  <si>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</si>
  <si>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</si>
  <si>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</si>
  <si>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</si>
  <si>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</si>
  <si>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</si>
  <si>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</si>
  <si>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</si>
  <si>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</si>
  <si>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</si>
  <si>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</si>
  <si>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</si>
  <si>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</si>
  <si>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</si>
  <si>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</si>
  <si>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</si>
  <si>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</si>
  <si>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</si>
  <si>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</si>
  <si>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</si>
  <si>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</si>
  <si>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</si>
  <si>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</si>
  <si>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</si>
  <si>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</si>
  <si>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</si>
  <si>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</si>
  <si>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</si>
  <si>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October 31,2023</t>
  </si>
  <si>
    <t>October 31, 2023</t>
  </si>
  <si>
    <t>Donations</t>
  </si>
  <si>
    <t>ACCOUNTS PAYABLE-AUTOPAY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</si>
</sst>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Operations'!E11</f>
        <v>410788</v>
      </c>
      <c r="F7" s="20"/>
      <c r="G7" s="20">
        <f>'FS -870 Operations'!G11</f>
        <v>39224</v>
      </c>
      <c r="H7" s="20"/>
      <c r="I7" s="20">
        <f>G7</f>
        <v>39224</v>
      </c>
      <c r="J7" s="24"/>
      <c r="K7" s="20">
        <f>'FS -870 Operations'!K11</f>
        <v>371564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 t="shared" ref="I8:I9" si="0">G8</f>
        <v>0</v>
      </c>
      <c r="J8" s="24"/>
      <c r="K8" s="20">
        <f>'FS -871 Street Lights'!K9</f>
        <v>28000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v>0</v>
      </c>
      <c r="H9" s="20"/>
      <c r="I9" s="20">
        <f t="shared" si="0"/>
        <v>0</v>
      </c>
      <c r="J9" s="24"/>
      <c r="K9" s="20">
        <f>'FS -872 Bond Fees'!K10</f>
        <v>48820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39224</v>
      </c>
      <c r="H11" s="46"/>
      <c r="I11" s="45">
        <f>SUM(I7+I8+I9+I10)</f>
        <v>39224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Operations'!E25</f>
        <v>410789</v>
      </c>
      <c r="F14" s="20"/>
      <c r="G14" s="20">
        <f>SUM('FS -870 Operations'!G25)</f>
        <v>25120.499999999996</v>
      </c>
      <c r="H14" s="20"/>
      <c r="I14" s="20">
        <f>SUM('FS -870 Operations'!I25)</f>
        <v>25120.499999999996</v>
      </c>
      <c r="J14" s="17"/>
      <c r="K14" s="20">
        <f>'FS -870 Operations'!K25</f>
        <v>385668.5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2444.4699999999998</v>
      </c>
      <c r="H15" s="20"/>
      <c r="I15" s="20">
        <f>SUM('FS -871 Street Lights'!I13)</f>
        <v>2444.4699999999998</v>
      </c>
      <c r="J15" s="24"/>
      <c r="K15" s="20">
        <f>'FS -871 Street Lights'!K13</f>
        <v>25555.53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14101.289999999997</v>
      </c>
      <c r="H16" s="20"/>
      <c r="I16" s="20">
        <f>SUM('FS -872 Bond Fees'!I17)</f>
        <v>14101.289999999997</v>
      </c>
      <c r="J16" s="24"/>
      <c r="K16" s="20">
        <f>'FS -872 Bond Fees'!K17</f>
        <v>34718.71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41666.259999999995</v>
      </c>
      <c r="H18" s="46"/>
      <c r="I18" s="45">
        <f>I14+I15+I16+I17</f>
        <v>41666.259999999995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-2442.2599999999948</v>
      </c>
      <c r="H21" s="41"/>
      <c r="I21" s="20">
        <f>SUM(I11-I18)</f>
        <v>-2442.2599999999948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410688</v>
      </c>
      <c r="F8" s="14"/>
      <c r="G8" s="11">
        <v>34224</v>
      </c>
      <c r="H8" s="15"/>
      <c r="I8" s="11">
        <f>G8</f>
        <v>34224</v>
      </c>
      <c r="J8" s="16"/>
      <c r="K8" s="11">
        <f>SUM(E8-I8)</f>
        <v>376464</v>
      </c>
    </row>
    <row r="9" spans="1:13" x14ac:dyDescent="0.2">
      <c r="A9" s="13"/>
      <c r="C9" s="14" t="s">
        <v>112</v>
      </c>
      <c r="D9" s="14"/>
      <c r="F9" s="14"/>
      <c r="G9" s="11">
        <v>5000</v>
      </c>
      <c r="H9" s="15"/>
      <c r="I9" s="11">
        <v>5000</v>
      </c>
      <c r="J9" s="16"/>
      <c r="K9" s="11">
        <f>SUM(E9-I9)</f>
        <v>-5000</v>
      </c>
    </row>
    <row r="10" spans="1:13" x14ac:dyDescent="0.2">
      <c r="A10" s="13"/>
      <c r="C10" s="14" t="s">
        <v>9</v>
      </c>
      <c r="D10" s="14"/>
      <c r="E10" s="20">
        <v>100</v>
      </c>
      <c r="F10" s="14"/>
      <c r="G10" s="11">
        <v>0</v>
      </c>
      <c r="H10" s="15"/>
      <c r="I10" s="11">
        <f>G10</f>
        <v>0</v>
      </c>
      <c r="J10" s="16"/>
      <c r="K10" s="11">
        <f>SUM(E10-I10)</f>
        <v>100</v>
      </c>
    </row>
    <row r="11" spans="1:13" ht="15" x14ac:dyDescent="0.35">
      <c r="A11" s="18"/>
      <c r="C11" s="2" t="s">
        <v>10</v>
      </c>
      <c r="E11" s="19">
        <f>SUM(E8:E10)</f>
        <v>410788</v>
      </c>
      <c r="F11" s="20"/>
      <c r="G11" s="19">
        <f>SUM(G8:G10)</f>
        <v>39224</v>
      </c>
      <c r="H11" s="20"/>
      <c r="I11" s="19">
        <f>I8+I9+I10</f>
        <v>39224</v>
      </c>
      <c r="J11" s="17"/>
      <c r="K11" s="19">
        <f>SUM(K8:K10)</f>
        <v>371564</v>
      </c>
    </row>
    <row r="12" spans="1:13" x14ac:dyDescent="0.2">
      <c r="A12" s="13"/>
      <c r="H12" s="15"/>
      <c r="J12" s="16"/>
    </row>
    <row r="13" spans="1:13" x14ac:dyDescent="0.2">
      <c r="A13" s="13"/>
      <c r="B13" s="10" t="s">
        <v>11</v>
      </c>
      <c r="H13" s="15"/>
      <c r="J13" s="16"/>
    </row>
    <row r="14" spans="1:13" x14ac:dyDescent="0.2">
      <c r="A14" s="13"/>
      <c r="C14" s="2" t="s">
        <v>12</v>
      </c>
      <c r="E14" s="11">
        <v>217966</v>
      </c>
      <c r="G14" s="11">
        <v>15860.01</v>
      </c>
      <c r="H14" s="15"/>
      <c r="I14" s="11">
        <f>G14</f>
        <v>15860.01</v>
      </c>
      <c r="J14" s="16"/>
      <c r="K14" s="11">
        <f>E14-I14</f>
        <v>202105.99</v>
      </c>
    </row>
    <row r="15" spans="1:13" x14ac:dyDescent="0.2">
      <c r="A15" s="13"/>
      <c r="C15" s="59" t="s">
        <v>13</v>
      </c>
      <c r="D15" s="59"/>
      <c r="E15" s="11">
        <f>13514+3161+46000+42+48+1812+9845+1320</f>
        <v>75742</v>
      </c>
      <c r="F15" s="14"/>
      <c r="G15" s="11">
        <f>940.46+219.95+3036.7+60.98+3.5+195.58+879.49</f>
        <v>5336.6599999999989</v>
      </c>
      <c r="H15" s="15"/>
      <c r="I15" s="11">
        <f t="shared" ref="I15:I24" si="0">G15</f>
        <v>5336.6599999999989</v>
      </c>
      <c r="J15" s="16"/>
      <c r="K15" s="11">
        <f t="shared" ref="K15:K24" si="1">SUM(E15-I15)</f>
        <v>70405.34</v>
      </c>
    </row>
    <row r="16" spans="1:13" x14ac:dyDescent="0.2">
      <c r="A16" s="13"/>
      <c r="C16" s="14" t="s">
        <v>14</v>
      </c>
      <c r="D16" s="14"/>
      <c r="E16" s="11">
        <f>300+4800+5335+280</f>
        <v>10715</v>
      </c>
      <c r="F16" s="14"/>
      <c r="G16" s="11">
        <v>0</v>
      </c>
      <c r="H16" s="15"/>
      <c r="I16" s="11">
        <f t="shared" si="0"/>
        <v>0</v>
      </c>
      <c r="J16" s="16"/>
      <c r="K16" s="11">
        <f t="shared" si="1"/>
        <v>10715</v>
      </c>
      <c r="L16" s="54"/>
    </row>
    <row r="17" spans="1:11" x14ac:dyDescent="0.2">
      <c r="A17" s="13"/>
      <c r="C17" s="2" t="s">
        <v>18</v>
      </c>
      <c r="E17" s="11">
        <v>1828</v>
      </c>
      <c r="G17" s="11">
        <f>40.39+3.8</f>
        <v>44.19</v>
      </c>
      <c r="H17" s="15"/>
      <c r="I17" s="11">
        <f t="shared" si="0"/>
        <v>44.19</v>
      </c>
      <c r="J17" s="16"/>
      <c r="K17" s="11">
        <f>SUM(E17-I17)</f>
        <v>1783.81</v>
      </c>
    </row>
    <row r="18" spans="1:11" x14ac:dyDescent="0.2">
      <c r="A18" s="13"/>
      <c r="C18" s="2" t="s">
        <v>15</v>
      </c>
      <c r="E18" s="11">
        <v>27410</v>
      </c>
      <c r="G18" s="11">
        <v>218.29</v>
      </c>
      <c r="H18" s="15"/>
      <c r="I18" s="11">
        <f t="shared" si="0"/>
        <v>218.29</v>
      </c>
      <c r="J18" s="16"/>
      <c r="K18" s="11">
        <f t="shared" si="1"/>
        <v>27191.71</v>
      </c>
    </row>
    <row r="19" spans="1:11" x14ac:dyDescent="0.2">
      <c r="A19" s="13"/>
      <c r="C19" s="59" t="s">
        <v>100</v>
      </c>
      <c r="D19" s="59"/>
      <c r="E19" s="11">
        <v>0</v>
      </c>
      <c r="F19" s="14"/>
      <c r="H19" s="15"/>
      <c r="I19" s="11">
        <f t="shared" si="0"/>
        <v>0</v>
      </c>
      <c r="J19" s="16"/>
      <c r="K19" s="11">
        <f t="shared" si="1"/>
        <v>0</v>
      </c>
    </row>
    <row r="20" spans="1:11" x14ac:dyDescent="0.2">
      <c r="A20" s="13"/>
      <c r="C20" s="59" t="s">
        <v>101</v>
      </c>
      <c r="D20" s="59"/>
      <c r="E20" s="11">
        <v>2658</v>
      </c>
      <c r="F20" s="14"/>
      <c r="G20" s="11">
        <v>0</v>
      </c>
      <c r="H20" s="15"/>
      <c r="I20" s="11">
        <f t="shared" si="0"/>
        <v>0</v>
      </c>
      <c r="J20" s="16"/>
      <c r="K20" s="11">
        <f>SUM(E20-I20)</f>
        <v>2658</v>
      </c>
    </row>
    <row r="21" spans="1:11" x14ac:dyDescent="0.2">
      <c r="A21" s="13"/>
      <c r="C21" s="14" t="s">
        <v>108</v>
      </c>
      <c r="D21" s="14"/>
      <c r="E21" s="11">
        <v>36540</v>
      </c>
      <c r="F21" s="14"/>
      <c r="G21" s="11">
        <v>3045</v>
      </c>
      <c r="H21" s="15"/>
      <c r="I21" s="11">
        <f t="shared" si="0"/>
        <v>3045</v>
      </c>
      <c r="J21" s="16"/>
      <c r="K21" s="11">
        <f>SUM(E21-I21)</f>
        <v>33495</v>
      </c>
    </row>
    <row r="22" spans="1:11" x14ac:dyDescent="0.2">
      <c r="A22" s="13"/>
      <c r="C22" s="14" t="s">
        <v>17</v>
      </c>
      <c r="D22" s="14"/>
      <c r="E22" s="11">
        <v>18930</v>
      </c>
      <c r="F22" s="14"/>
      <c r="G22" s="11">
        <v>0</v>
      </c>
      <c r="H22" s="15"/>
      <c r="I22" s="11">
        <f t="shared" si="0"/>
        <v>0</v>
      </c>
      <c r="J22" s="16"/>
      <c r="K22" s="11">
        <f t="shared" si="1"/>
        <v>18930</v>
      </c>
    </row>
    <row r="23" spans="1:11" x14ac:dyDescent="0.2">
      <c r="C23" s="2" t="s">
        <v>109</v>
      </c>
      <c r="E23" s="11">
        <v>0</v>
      </c>
      <c r="I23" s="11">
        <f t="shared" si="0"/>
        <v>0</v>
      </c>
      <c r="K23" s="11">
        <f>E23-I23</f>
        <v>0</v>
      </c>
    </row>
    <row r="24" spans="1:11" ht="15" x14ac:dyDescent="0.35">
      <c r="A24" s="13"/>
      <c r="C24" s="59" t="s">
        <v>19</v>
      </c>
      <c r="D24" s="59"/>
      <c r="E24" s="11">
        <v>19000</v>
      </c>
      <c r="F24" s="14"/>
      <c r="G24" s="11">
        <v>616.35</v>
      </c>
      <c r="H24" s="21"/>
      <c r="I24" s="52">
        <f t="shared" si="0"/>
        <v>616.35</v>
      </c>
      <c r="J24" s="17"/>
      <c r="K24" s="11">
        <f t="shared" si="1"/>
        <v>18383.650000000001</v>
      </c>
    </row>
    <row r="25" spans="1:11" ht="15" x14ac:dyDescent="0.35">
      <c r="A25" s="13"/>
      <c r="C25" s="2" t="s">
        <v>20</v>
      </c>
      <c r="E25" s="19">
        <f>SUM(E14:E24)</f>
        <v>410789</v>
      </c>
      <c r="F25" s="20"/>
      <c r="G25" s="19">
        <f>SUM(G14:G24)</f>
        <v>25120.499999999996</v>
      </c>
      <c r="H25" s="20"/>
      <c r="I25" s="19">
        <f>SUM(I14:I24)</f>
        <v>25120.499999999996</v>
      </c>
      <c r="J25" s="17"/>
      <c r="K25" s="19">
        <f>SUM(K14:K24)</f>
        <v>385668.5</v>
      </c>
    </row>
    <row r="26" spans="1:11" x14ac:dyDescent="0.2">
      <c r="A26" s="4"/>
      <c r="H26" s="15"/>
      <c r="J26" s="16"/>
    </row>
    <row r="27" spans="1:11" x14ac:dyDescent="0.2">
      <c r="A27" s="22"/>
      <c r="H27" s="15"/>
      <c r="J27" s="16"/>
    </row>
    <row r="28" spans="1:11" x14ac:dyDescent="0.2">
      <c r="A28" s="4"/>
      <c r="B28" s="10" t="s">
        <v>21</v>
      </c>
      <c r="E28" s="20">
        <f>SUM(E11-E25)</f>
        <v>-1</v>
      </c>
      <c r="G28" s="20">
        <f>SUM(G11-G25)</f>
        <v>14103.500000000004</v>
      </c>
      <c r="H28" s="15"/>
      <c r="I28" s="20">
        <f>SUM(I11-I25)</f>
        <v>14103.500000000004</v>
      </c>
      <c r="J28" s="16"/>
      <c r="K28" s="20"/>
    </row>
    <row r="29" spans="1:11" x14ac:dyDescent="0.2">
      <c r="A29" s="4"/>
      <c r="H29" s="15"/>
      <c r="J29" s="16"/>
    </row>
    <row r="30" spans="1:11" x14ac:dyDescent="0.2">
      <c r="H30" s="15"/>
      <c r="J30" s="15"/>
    </row>
    <row r="31" spans="1:11" x14ac:dyDescent="0.2">
      <c r="B31" s="10" t="s">
        <v>22</v>
      </c>
      <c r="E31" s="23">
        <f>41692.21-656.74</f>
        <v>41035.47</v>
      </c>
      <c r="H31" s="15"/>
      <c r="J31" s="15"/>
    </row>
    <row r="32" spans="1:11" x14ac:dyDescent="0.2">
      <c r="H32" s="15"/>
      <c r="J32" s="15"/>
    </row>
    <row r="33" spans="1:13" s="11" customFormat="1" x14ac:dyDescent="0.2">
      <c r="A33" s="2"/>
      <c r="B33" s="2"/>
      <c r="C33" s="2"/>
      <c r="D33" s="2"/>
      <c r="F33" s="2"/>
      <c r="H33" s="15"/>
      <c r="J33" s="15"/>
      <c r="L33" s="6"/>
      <c r="M33" s="2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</sheetData>
  <mergeCells count="8">
    <mergeCell ref="C20:D20"/>
    <mergeCell ref="C24:D24"/>
    <mergeCell ref="A1:L1"/>
    <mergeCell ref="A3:L3"/>
    <mergeCell ref="C8:D8"/>
    <mergeCell ref="C15:D15"/>
    <mergeCell ref="C19:D19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0</v>
      </c>
      <c r="H8" s="15"/>
      <c r="I8" s="11">
        <v>0</v>
      </c>
      <c r="J8" s="16"/>
      <c r="K8" s="11">
        <f>E8-I8</f>
        <v>28000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0</v>
      </c>
      <c r="J9" s="17"/>
      <c r="K9" s="19">
        <f>SUM(K8)</f>
        <v>28000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2444.4699999999998</v>
      </c>
      <c r="H12" s="24"/>
      <c r="I12" s="11">
        <f>G12</f>
        <v>2444.4699999999998</v>
      </c>
      <c r="J12" s="17"/>
      <c r="K12" s="11">
        <f>SUM(E12-I12)</f>
        <v>25555.53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2444.4699999999998</v>
      </c>
      <c r="H13" s="20"/>
      <c r="I13" s="19">
        <f>SUM(I12)</f>
        <v>2444.4699999999998</v>
      </c>
      <c r="J13" s="17"/>
      <c r="K13" s="19">
        <f>SUM(K12)</f>
        <v>25555.53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-2444.4699999999998</v>
      </c>
      <c r="H16" s="15"/>
      <c r="I16" s="20">
        <f>SUM(I9-I13)</f>
        <v>-2444.4699999999998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0</v>
      </c>
      <c r="F9" s="14"/>
      <c r="G9" s="11">
        <v>0</v>
      </c>
      <c r="H9" s="15"/>
      <c r="I9" s="52">
        <f>G9</f>
        <v>0</v>
      </c>
      <c r="J9" s="17"/>
      <c r="K9" s="11">
        <f>SUM(E9-I9)</f>
        <v>0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0</v>
      </c>
      <c r="H10" s="20"/>
      <c r="I10" s="19">
        <f>SUM(I8:I9)</f>
        <v>0</v>
      </c>
      <c r="J10" s="17"/>
      <c r="K10" s="19">
        <f>SUM(K8:K9)</f>
        <v>48820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8276.4599999999991</v>
      </c>
      <c r="H13" s="15"/>
      <c r="I13" s="11">
        <f>G13</f>
        <v>8276.4599999999991</v>
      </c>
      <c r="J13" s="16"/>
      <c r="K13" s="11">
        <f>SUM(E13-I13)</f>
        <v>34723.54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513.14+120+196.58</f>
        <v>829.72</v>
      </c>
      <c r="H14" s="15"/>
      <c r="I14" s="11">
        <f t="shared" ref="I14:I16" si="0">G14</f>
        <v>829.72</v>
      </c>
      <c r="J14" s="16"/>
      <c r="K14" s="11">
        <f t="shared" ref="K14:K16" si="1">SUM(E14-I14)</f>
        <v>4990.28</v>
      </c>
    </row>
    <row r="15" spans="1:13" x14ac:dyDescent="0.2">
      <c r="A15" s="13"/>
      <c r="B15" s="10"/>
      <c r="C15" s="2" t="s">
        <v>16</v>
      </c>
      <c r="E15" s="11">
        <v>0</v>
      </c>
      <c r="G15" s="11">
        <v>4995.1099999999997</v>
      </c>
      <c r="H15" s="15"/>
      <c r="I15" s="11">
        <f t="shared" si="0"/>
        <v>4995.1099999999997</v>
      </c>
      <c r="J15" s="16"/>
      <c r="K15" s="11">
        <f t="shared" si="1"/>
        <v>-4995.1099999999997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si="0"/>
        <v>0</v>
      </c>
      <c r="J16" s="16"/>
      <c r="K16" s="52">
        <f t="shared" si="1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14101.289999999997</v>
      </c>
      <c r="H17" s="20"/>
      <c r="I17" s="19">
        <f>SUM(I13:I16)</f>
        <v>14101.289999999997</v>
      </c>
      <c r="J17" s="17"/>
      <c r="K17" s="19">
        <f>SUM(K13:K16)</f>
        <v>34718.71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0</v>
      </c>
      <c r="G20" s="20">
        <f>SUM(G10-G17)</f>
        <v>-14101.289999999997</v>
      </c>
      <c r="H20" s="15"/>
      <c r="I20" s="20">
        <f>SUM(I10-I17)</f>
        <v>-14101.289999999997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1259880.8600000001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111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41692.21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1259880.8600000001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-656.74</v>
      </c>
    </row>
    <row r="11" spans="1:12" x14ac:dyDescent="0.2">
      <c r="B11" s="35" t="s">
        <v>55</v>
      </c>
      <c r="C11" s="10" t="s">
        <v>49</v>
      </c>
      <c r="D11" s="36">
        <f>SUM(D5:D10)</f>
        <v>1300916.33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-31182.89</v>
      </c>
    </row>
    <row r="26" spans="1:5" x14ac:dyDescent="0.2">
      <c r="B26" s="35" t="s">
        <v>55</v>
      </c>
      <c r="C26" s="10" t="s">
        <v>64</v>
      </c>
      <c r="D26" s="36">
        <f>SUM(D20:D25)</f>
        <v>190305.41000000003</v>
      </c>
    </row>
    <row r="28" spans="1:5" x14ac:dyDescent="0.2">
      <c r="B28" s="35" t="s">
        <v>55</v>
      </c>
      <c r="C28" s="10" t="s">
        <v>65</v>
      </c>
      <c r="D28" s="36">
        <f>SUM(D11+D18+D26)</f>
        <v>1492223.7200000002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-7756.83</v>
      </c>
    </row>
    <row r="33" spans="2:5" x14ac:dyDescent="0.2">
      <c r="B33" s="4">
        <v>2052</v>
      </c>
      <c r="C33" s="2" t="s">
        <v>113</v>
      </c>
      <c r="E33" s="33">
        <v>-2868.7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-10625.529999999999</v>
      </c>
    </row>
    <row r="36" spans="2:5" x14ac:dyDescent="0.2">
      <c r="B36" s="4">
        <v>2115</v>
      </c>
      <c r="C36" s="2" t="s">
        <v>67</v>
      </c>
      <c r="E36" s="33">
        <v>614.27</v>
      </c>
    </row>
    <row r="37" spans="2:5" x14ac:dyDescent="0.2">
      <c r="B37" s="4">
        <v>2116</v>
      </c>
      <c r="C37" s="2" t="s">
        <v>68</v>
      </c>
      <c r="E37" s="33">
        <v>149.71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763.98</v>
      </c>
    </row>
    <row r="40" spans="2:5" x14ac:dyDescent="0.2">
      <c r="B40" s="4">
        <v>2212</v>
      </c>
      <c r="C40" s="2" t="s">
        <v>70</v>
      </c>
      <c r="E40" s="33">
        <v>617.74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617.74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10295.299999999999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10295.39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1051.58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1491172.1400000001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G13+'[1]FS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2023-11-01T14:47:31Z</cp:lastPrinted>
  <dcterms:created xsi:type="dcterms:W3CDTF">2019-05-01T17:02:22Z</dcterms:created>
  <dcterms:modified xsi:type="dcterms:W3CDTF">2023-11-01T15:27:27Z</dcterms:modified>
</cp:coreProperties>
</file>