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EEE756BF-ECEB-4471-BA47-598A552F0A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8" i="2"/>
  <c r="I11" i="1"/>
  <c r="I13" i="3"/>
  <c r="I15" i="3"/>
  <c r="I14" i="3"/>
  <c r="G14" i="3"/>
  <c r="I12" i="2"/>
  <c r="I25" i="1"/>
  <c r="I23" i="1"/>
  <c r="I22" i="1"/>
  <c r="I21" i="1"/>
  <c r="I20" i="1"/>
  <c r="I19" i="1"/>
  <c r="I18" i="1"/>
  <c r="I17" i="1"/>
  <c r="I16" i="1"/>
  <c r="G16" i="1"/>
  <c r="I15" i="1"/>
  <c r="I8" i="1"/>
  <c r="G17" i="1"/>
  <c r="I10" i="1"/>
  <c r="I8" i="8" l="1"/>
  <c r="K10" i="1" l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E20" i="3"/>
  <c r="G13" i="2"/>
  <c r="K8" i="2"/>
  <c r="K9" i="2" s="1"/>
  <c r="K8" i="8" s="1"/>
  <c r="E26" i="1"/>
  <c r="K25" i="1"/>
  <c r="K21" i="1"/>
  <c r="K23" i="1"/>
  <c r="K19" i="1"/>
  <c r="K17" i="1"/>
  <c r="K9" i="1"/>
  <c r="G11" i="8" l="1"/>
  <c r="G9" i="8"/>
  <c r="D28" i="5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<sst xmlns="http://schemas.openxmlformats.org/spreadsheetml/2006/main" count="159" uniqueCount="113">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</sst>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0%20Jul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194945.18999999994</v>
          </cell>
        </row>
        <row r="10">
          <cell r="I10">
            <v>21000</v>
          </cell>
        </row>
      </sheetData>
      <sheetData sheetId="2">
        <row r="12">
          <cell r="I12">
            <v>20755</v>
          </cell>
        </row>
      </sheetData>
      <sheetData sheetId="3">
        <row r="13">
          <cell r="I13">
            <v>32764.599999999995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213981.85999999993</v>
          </cell>
        </row>
        <row r="11">
          <cell r="I11">
            <v>83333.3</v>
          </cell>
        </row>
        <row r="15">
          <cell r="I15">
            <v>171226.3</v>
          </cell>
        </row>
        <row r="16">
          <cell r="I16">
            <v>68962.19</v>
          </cell>
        </row>
        <row r="17">
          <cell r="I17">
            <v>7328.4699999999993</v>
          </cell>
        </row>
        <row r="18">
          <cell r="I18">
            <v>1036.3899999999999</v>
          </cell>
        </row>
        <row r="19">
          <cell r="I19">
            <v>32732.460000000003</v>
          </cell>
        </row>
        <row r="20">
          <cell r="I20">
            <v>1703</v>
          </cell>
        </row>
        <row r="21">
          <cell r="I21">
            <v>2479.3599999999997</v>
          </cell>
        </row>
        <row r="22">
          <cell r="I22">
            <v>24451.05</v>
          </cell>
        </row>
        <row r="23">
          <cell r="I23">
            <v>9885</v>
          </cell>
        </row>
        <row r="25">
          <cell r="I25">
            <v>3350.12</v>
          </cell>
        </row>
      </sheetData>
      <sheetData sheetId="2">
        <row r="8">
          <cell r="I8">
            <v>23062.639999999999</v>
          </cell>
        </row>
        <row r="12">
          <cell r="I12">
            <v>23998.05</v>
          </cell>
        </row>
      </sheetData>
      <sheetData sheetId="3">
        <row r="13">
          <cell r="I13">
            <v>36041.06</v>
          </cell>
        </row>
        <row r="14">
          <cell r="I14">
            <v>4919.420000000001</v>
          </cell>
        </row>
        <row r="15">
          <cell r="I15">
            <v>61835.880000000005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27370</v>
      </c>
      <c r="H7" s="20"/>
      <c r="I7" s="20">
        <f>'FS -870 Operations'!I12</f>
        <v>345692.19999999995</v>
      </c>
      <c r="J7" s="24"/>
      <c r="K7" s="20">
        <f>'FS -870 Operations'!K12</f>
        <v>-4560.5699999999115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7865.69</v>
      </c>
      <c r="H8" s="20"/>
      <c r="I8" s="20">
        <f>'FS -871 Street Lights'!I8</f>
        <v>30928.329999999998</v>
      </c>
      <c r="J8" s="24"/>
      <c r="K8" s="20">
        <f>'FS -871 Street Lights'!K9</f>
        <v>-2928.3299999999981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f>'FS -872 Bond Fees'!G10</f>
        <v>0</v>
      </c>
      <c r="H9" s="20"/>
      <c r="I9" s="20">
        <f>'FS -872 Bond Fees'!I10</f>
        <v>965266.24</v>
      </c>
      <c r="J9" s="24"/>
      <c r="K9" s="20">
        <f>'FS -872 Bond Fees'!K10</f>
        <v>-865216.24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35235.69</v>
      </c>
      <c r="H11" s="46"/>
      <c r="I11" s="45">
        <f>SUM(I7+I8+I9+I10)</f>
        <v>1341886.77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20737.25</v>
      </c>
      <c r="H14" s="20"/>
      <c r="I14" s="20">
        <f>SUM('FS -870 Operations'!I26)</f>
        <v>342423.1</v>
      </c>
      <c r="J14" s="17"/>
      <c r="K14" s="20">
        <f>'FS -870 Operations'!K26</f>
        <v>86091.700000000026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2419.5100000000002</v>
      </c>
      <c r="H15" s="20"/>
      <c r="I15" s="20">
        <f>SUM('FS -871 Street Lights'!I13)</f>
        <v>26417.559999999998</v>
      </c>
      <c r="J15" s="24"/>
      <c r="K15" s="20">
        <f>'FS -871 Street Lights'!K13</f>
        <v>1582.4400000000023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27253.68</v>
      </c>
      <c r="H16" s="20"/>
      <c r="I16" s="20">
        <f>SUM('FS -872 Bond Fees'!I17)</f>
        <v>130050.04000000001</v>
      </c>
      <c r="J16" s="24"/>
      <c r="K16" s="20">
        <f>'FS -872 Bond Fees'!K17</f>
        <v>-130050.04000000001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50410.44</v>
      </c>
      <c r="H18" s="46"/>
      <c r="I18" s="45">
        <f>I14+I15+I16+I17</f>
        <v>498890.69999999995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-15174.75</v>
      </c>
      <c r="H21" s="41"/>
      <c r="I21" s="20">
        <f>SUM(I11-I18)</f>
        <v>842996.07000000007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G8+'[4]FS -870 Operations'!$I$8</f>
        <v>233018.52999999991</v>
      </c>
      <c r="J8" s="16"/>
      <c r="K8" s="11">
        <f>SUM(E8-I8)</f>
        <v>-4578.5299999999115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v>7.04</v>
      </c>
      <c r="J9" s="16"/>
      <c r="K9" s="11">
        <f>SUM(E9-I9)</f>
        <v>17.96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0</v>
      </c>
      <c r="H10" s="15"/>
      <c r="I10" s="11">
        <f>G10+'[1]FS -870 Operations'!$I$10</f>
        <v>21000</v>
      </c>
      <c r="J10" s="16"/>
      <c r="K10" s="11">
        <f>SUM(E10-I10)</f>
        <v>-21000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G11+'[4]FS -870 Operations'!$I$11</f>
        <v>91666.63</v>
      </c>
      <c r="J11" s="16"/>
      <c r="K11" s="11">
        <f>SUM(E11-I11)</f>
        <v>8333.3699999999953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27370</v>
      </c>
      <c r="H12" s="20"/>
      <c r="I12" s="19">
        <f>SUM(I8:I11)</f>
        <v>345692.19999999995</v>
      </c>
      <c r="J12" s="17"/>
      <c r="K12" s="19">
        <f>SUM(K8:K9)</f>
        <v>-4560.5699999999115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12254.24</v>
      </c>
      <c r="H15" s="15"/>
      <c r="I15" s="11">
        <f>G15+'[4]FS -870 Operations'!$I$15</f>
        <v>183480.53999999998</v>
      </c>
      <c r="J15" s="16"/>
      <c r="K15" s="11">
        <f>E15-I15</f>
        <v>40343.080000000016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715.45+167.32+3036.7+43.8+3.5+140.36+735.26+330</f>
        <v>5172.3900000000003</v>
      </c>
      <c r="H16" s="15"/>
      <c r="I16" s="11">
        <f>G16+'[4]FS -870 Operations'!$I$16</f>
        <v>74134.58</v>
      </c>
      <c r="J16" s="16"/>
      <c r="K16" s="11">
        <f t="shared" ref="K16:K25" si="0">SUM(E16-I16)</f>
        <v>7986.6000000000058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</f>
        <v>400</v>
      </c>
      <c r="H17" s="15"/>
      <c r="I17" s="11">
        <f>G17+'[4]FS -870 Operations'!$I$17</f>
        <v>7728.4699999999993</v>
      </c>
      <c r="J17" s="16"/>
      <c r="K17" s="11">
        <f t="shared" si="0"/>
        <v>2971.5300000000007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v>3.68</v>
      </c>
      <c r="H18" s="15"/>
      <c r="I18" s="11">
        <f>G18+'[4]FS -870 Operations'!$I$18</f>
        <v>1040.07</v>
      </c>
      <c r="J18" s="16"/>
      <c r="K18" s="11">
        <f>SUM(E18-I18)</f>
        <v>2514.9300000000003</v>
      </c>
    </row>
    <row r="19" spans="1:12" x14ac:dyDescent="0.2">
      <c r="A19" s="13"/>
      <c r="C19" s="2" t="s">
        <v>15</v>
      </c>
      <c r="E19" s="11">
        <v>31760</v>
      </c>
      <c r="G19" s="11">
        <v>181.94</v>
      </c>
      <c r="H19" s="15"/>
      <c r="I19" s="11">
        <f>G19+'[4]FS -870 Operations'!$I$19</f>
        <v>32914.400000000001</v>
      </c>
      <c r="J19" s="16"/>
      <c r="K19" s="11">
        <f t="shared" si="0"/>
        <v>-1154.4000000000015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-320</v>
      </c>
      <c r="H20" s="15"/>
      <c r="I20" s="11">
        <f>G20+'[4]FS -870 Operations'!$I$20</f>
        <v>1383</v>
      </c>
      <c r="J20" s="16"/>
      <c r="K20" s="11">
        <f t="shared" si="0"/>
        <v>9132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0</v>
      </c>
      <c r="H21" s="15"/>
      <c r="I21" s="11">
        <f>G21+'[4]FS -870 Operations'!$I$21</f>
        <v>2479.3599999999997</v>
      </c>
      <c r="J21" s="16"/>
      <c r="K21" s="11">
        <f>SUM(E21-I21)</f>
        <v>-979.35999999999967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G22+'[4]FS -870 Operations'!$I$22</f>
        <v>27496.05</v>
      </c>
      <c r="J22" s="16"/>
      <c r="K22" s="11">
        <f>SUM(E22-I22)</f>
        <v>9043.9500000000007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0</v>
      </c>
      <c r="H23" s="15"/>
      <c r="I23" s="11">
        <f>G23+'[4]FS -870 Operations'!$I$23</f>
        <v>9885</v>
      </c>
      <c r="J23" s="16"/>
      <c r="K23" s="11">
        <f t="shared" si="0"/>
        <v>-1885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'[2]FS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0</v>
      </c>
      <c r="H25" s="21"/>
      <c r="I25" s="52">
        <f>G25+'[4]FS -870 Operations'!$I$25</f>
        <v>3350.12</v>
      </c>
      <c r="J25" s="17"/>
      <c r="K25" s="11">
        <f t="shared" si="0"/>
        <v>16649.88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20737.25</v>
      </c>
      <c r="H26" s="20"/>
      <c r="I26" s="19">
        <f>SUM(I15:I25)</f>
        <v>342423.1</v>
      </c>
      <c r="J26" s="17"/>
      <c r="K26" s="19">
        <f>SUM(K15:K25)</f>
        <v>86091.700000000026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6632.75</v>
      </c>
      <c r="H29" s="15"/>
      <c r="I29" s="20">
        <f>SUM(I12-I26)</f>
        <v>3269.0999999999767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47772.44-8476.39</f>
        <v>39296.050000000003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7865.69</v>
      </c>
      <c r="H8" s="15"/>
      <c r="I8" s="11">
        <f>G8+'[4]FS -871 Street Lights'!$I$8</f>
        <v>30928.329999999998</v>
      </c>
      <c r="J8" s="16"/>
      <c r="K8" s="11">
        <f>E8-I8</f>
        <v>-2928.3299999999981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7865.69</v>
      </c>
      <c r="H9" s="20"/>
      <c r="I9" s="19">
        <f>I8</f>
        <v>30928.329999999998</v>
      </c>
      <c r="J9" s="17"/>
      <c r="K9" s="19">
        <f>SUM(K8)</f>
        <v>-2928.3299999999981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2419.5100000000002</v>
      </c>
      <c r="H12" s="24"/>
      <c r="I12" s="11">
        <f>G12+'[4]FS -871 Street Lights'!$I$12</f>
        <v>26417.559999999998</v>
      </c>
      <c r="J12" s="17"/>
      <c r="K12" s="11">
        <f>SUM(E12-I12)</f>
        <v>1582.4400000000023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2419.5100000000002</v>
      </c>
      <c r="H13" s="20"/>
      <c r="I13" s="19">
        <f>SUM(I12)</f>
        <v>26417.559999999998</v>
      </c>
      <c r="J13" s="17"/>
      <c r="K13" s="19">
        <f>SUM(K12)</f>
        <v>1582.4400000000023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5446.1799999999994</v>
      </c>
      <c r="H16" s="15"/>
      <c r="I16" s="20">
        <f>SUM(I9-I13)</f>
        <v>4510.7700000000004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950000</v>
      </c>
      <c r="J8" s="17"/>
      <c r="K8" s="11">
        <f>SUM(E8-I8)</f>
        <v>-850000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H9" s="15"/>
      <c r="I9" s="52">
        <v>15266.24</v>
      </c>
      <c r="J9" s="17"/>
      <c r="K9" s="11">
        <f>SUM(E9-I9)</f>
        <v>-15216.24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965266.24</v>
      </c>
      <c r="J10" s="17"/>
      <c r="K10" s="19">
        <f>SUM(K8:K9)</f>
        <v>-865216.24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23276.46</v>
      </c>
      <c r="H13" s="15"/>
      <c r="I13" s="11">
        <f>G13+'[4]FS -872 Bond Fees'!$I$13</f>
        <v>59317.52</v>
      </c>
      <c r="J13" s="16"/>
      <c r="K13" s="11">
        <f>SUM(E13-I13)</f>
        <v>-59317.52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1443.14+337.5+196.58</f>
        <v>1977.22</v>
      </c>
      <c r="H14" s="15"/>
      <c r="I14" s="11">
        <f>G14+'[4]FS -872 Bond Fees'!$I$14</f>
        <v>6896.6400000000012</v>
      </c>
      <c r="J14" s="16"/>
      <c r="K14" s="11">
        <f t="shared" ref="K14:K16" si="0">SUM(E14-I14)</f>
        <v>-6896.6400000000012</v>
      </c>
    </row>
    <row r="15" spans="1:13" x14ac:dyDescent="0.2">
      <c r="A15" s="13"/>
      <c r="B15" s="10"/>
      <c r="C15" s="2" t="s">
        <v>16</v>
      </c>
      <c r="E15" s="11">
        <v>0</v>
      </c>
      <c r="G15" s="11">
        <v>2000</v>
      </c>
      <c r="H15" s="15"/>
      <c r="I15" s="11">
        <f>G15+'[4]FS -872 Bond Fees'!$I$15</f>
        <v>63835.880000000005</v>
      </c>
      <c r="J15" s="16"/>
      <c r="K15" s="11">
        <f t="shared" si="0"/>
        <v>-63835.880000000005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27253.68</v>
      </c>
      <c r="H17" s="20"/>
      <c r="I17" s="19">
        <f>SUM(I13:I16)</f>
        <v>130050.04000000001</v>
      </c>
      <c r="J17" s="17"/>
      <c r="K17" s="19">
        <f>SUM(K13:K16)</f>
        <v>-130050.04000000001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-27253.68</v>
      </c>
      <c r="H20" s="15"/>
      <c r="I20" s="20">
        <f>SUM(I10-I17)</f>
        <v>835216.2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1291720.1499999999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47772.44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1291720.1499999999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8476.39</v>
      </c>
    </row>
    <row r="10" spans="1:12" x14ac:dyDescent="0.2">
      <c r="B10" s="4">
        <v>1099</v>
      </c>
      <c r="C10" s="2" t="s">
        <v>54</v>
      </c>
      <c r="D10" s="33">
        <v>-8476.39</v>
      </c>
    </row>
    <row r="11" spans="1:12" x14ac:dyDescent="0.2">
      <c r="B11" s="35" t="s">
        <v>55</v>
      </c>
      <c r="C11" s="10" t="s">
        <v>49</v>
      </c>
      <c r="D11" s="36">
        <f>SUM(D5:D10)</f>
        <v>1339492.5899999999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1530799.98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0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11677.109999999999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1519122.8699999999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2023-09-05T18:07:23Z</cp:lastPrinted>
  <dcterms:created xsi:type="dcterms:W3CDTF">2019-05-01T17:02:22Z</dcterms:created>
  <dcterms:modified xsi:type="dcterms:W3CDTF">2023-09-05T18:07:26Z</dcterms:modified>
</cp:coreProperties>
</file>