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2\"/>
    </mc:Choice>
  </mc:AlternateContent>
  <xr:revisionPtr revIDLastSave="0" documentId="13_ncr:1_{1FB8954A-F766-4560-9653-D29795BBCC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4">'Balance Sheet'!$A$1:$E$57</definedName>
    <definedName name="_xlnm.Print_Area" localSheetId="1">'FS -870 Operations'!$A$1:$K$32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I16" i="3"/>
  <c r="I15" i="3"/>
  <c r="I12" i="2"/>
  <c r="I23" i="1"/>
  <c r="I22" i="1"/>
  <c r="G22" i="1"/>
  <c r="I21" i="1"/>
  <c r="I19" i="1"/>
  <c r="I16" i="1"/>
  <c r="G15" i="1"/>
  <c r="G14" i="1"/>
  <c r="I13" i="1"/>
  <c r="I8" i="3"/>
  <c r="I8" i="2" l="1"/>
  <c r="I18" i="1"/>
  <c r="I13" i="3" l="1"/>
  <c r="K13" i="1" l="1"/>
  <c r="K15" i="3" l="1"/>
  <c r="E22" i="1"/>
  <c r="K17" i="1"/>
  <c r="E15" i="1"/>
  <c r="E14" i="1"/>
  <c r="E10" i="1"/>
  <c r="E17" i="3" l="1"/>
  <c r="I14" i="4"/>
  <c r="K10" i="8" l="1"/>
  <c r="K8" i="3"/>
  <c r="E10" i="3"/>
  <c r="E8" i="8"/>
  <c r="E9" i="2"/>
  <c r="E10" i="4"/>
  <c r="I13" i="4" l="1"/>
  <c r="G10" i="1" l="1"/>
  <c r="G7" i="8" s="1"/>
  <c r="I10" i="1"/>
  <c r="I7" i="8" s="1"/>
  <c r="I8" i="8"/>
  <c r="I17" i="3" l="1"/>
  <c r="I16" i="8" s="1"/>
  <c r="G17" i="3"/>
  <c r="G16" i="8" s="1"/>
  <c r="K13" i="3"/>
  <c r="E18" i="8" l="1"/>
  <c r="D19" i="5" l="1"/>
  <c r="I8" i="4"/>
  <c r="I10" i="4" l="1"/>
  <c r="I10" i="8" s="1"/>
  <c r="G10" i="4" l="1"/>
  <c r="G10" i="8" s="1"/>
  <c r="G9" i="2" l="1"/>
  <c r="G8" i="8" l="1"/>
  <c r="K9" i="3"/>
  <c r="K14" i="1" l="1"/>
  <c r="G16" i="4"/>
  <c r="K15" i="4"/>
  <c r="K16" i="3"/>
  <c r="K17" i="3" s="1"/>
  <c r="K16" i="8" s="1"/>
  <c r="K12" i="2"/>
  <c r="K13" i="2" s="1"/>
  <c r="K15" i="8" s="1"/>
  <c r="K8" i="1"/>
  <c r="E49" i="5"/>
  <c r="E41" i="5"/>
  <c r="E38" i="5"/>
  <c r="E34" i="5"/>
  <c r="D27" i="5"/>
  <c r="D12" i="5"/>
  <c r="E16" i="4"/>
  <c r="K14" i="4"/>
  <c r="K9" i="4"/>
  <c r="K8" i="4"/>
  <c r="K10" i="3"/>
  <c r="K9" i="8" s="1"/>
  <c r="I10" i="3"/>
  <c r="I9" i="8" s="1"/>
  <c r="I11" i="8" s="1"/>
  <c r="G10" i="3"/>
  <c r="G9" i="8" s="1"/>
  <c r="G11" i="8" s="1"/>
  <c r="E20" i="3"/>
  <c r="G13" i="2"/>
  <c r="K8" i="2"/>
  <c r="K9" i="2" s="1"/>
  <c r="K8" i="8" s="1"/>
  <c r="E24" i="1"/>
  <c r="K23" i="1"/>
  <c r="K19" i="1"/>
  <c r="K18" i="1"/>
  <c r="K16" i="1"/>
  <c r="K15" i="1"/>
  <c r="K9" i="1"/>
  <c r="D29" i="5" l="1"/>
  <c r="K10" i="1"/>
  <c r="K7" i="8" s="1"/>
  <c r="G19" i="4"/>
  <c r="G17" i="8"/>
  <c r="G16" i="2"/>
  <c r="G15" i="8"/>
  <c r="E19" i="4"/>
  <c r="E27" i="1"/>
  <c r="E51" i="5"/>
  <c r="G20" i="3"/>
  <c r="I9" i="2"/>
  <c r="G24" i="1"/>
  <c r="I16" i="4"/>
  <c r="I20" i="3"/>
  <c r="I13" i="2"/>
  <c r="I15" i="8" s="1"/>
  <c r="K10" i="4"/>
  <c r="K13" i="4"/>
  <c r="K16" i="4" s="1"/>
  <c r="K22" i="1"/>
  <c r="I24" i="1"/>
  <c r="I14" i="8" s="1"/>
  <c r="I19" i="4" l="1"/>
  <c r="I17" i="8"/>
  <c r="I18" i="8" s="1"/>
  <c r="I21" i="8" s="1"/>
  <c r="G27" i="1"/>
  <c r="G14" i="8"/>
  <c r="G18" i="8" s="1"/>
  <c r="G21" i="8" s="1"/>
  <c r="I16" i="2"/>
  <c r="E55" i="5"/>
  <c r="K24" i="1"/>
  <c r="K14" i="8" s="1"/>
  <c r="I27" i="1"/>
  <c r="E11" i="8" l="1"/>
  <c r="E21" i="8" s="1"/>
  <c r="E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<sst xmlns="http://schemas.openxmlformats.org/spreadsheetml/2006/main" count="158" uniqueCount="112">
  <si>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</si>
  <si>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</si>
  <si>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</si>
  <si>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</si>
  <si>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</si>
  <si>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</si>
  <si>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</si>
  <si>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</si>
  <si>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</si>
  <si>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</si>
  <si>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</si>
  <si>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</si>
  <si>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</si>
  <si>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</si>
  <si>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</si>
  <si>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</si>
  <si>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</si>
  <si>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</si>
  <si>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</si>
  <si>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</si>
  <si>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</si>
  <si>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</si>
  <si>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</si>
  <si>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</si>
  <si>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</si>
  <si>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</si>
  <si>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</si>
  <si>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</si>
  <si>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</si>
  <si>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</si>
  <si>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</si>
  <si>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</si>
  <si>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</si>
  <si>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</si>
  <si>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</si>
  <si>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</si>
  <si>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</si>
  <si>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</si>
  <si>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</si>
  <si>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</si>
  <si>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</si>
  <si>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</si>
  <si>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</si>
  <si>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</si>
  <si>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</si>
  <si>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</si>
  <si>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</si>
  <si>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</si>
  <si>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</si>
  <si>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</si>
  <si>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</si>
  <si>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GRANT ACCOUNT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</si>
  <si>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</si>
  <si>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</si>
  <si>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</si>
  <si>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</si>
  <si>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</si>
  <si>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</si>
  <si>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</si>
  <si>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</si>
  <si>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</si>
  <si>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</si>
  <si>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</si>
  <si>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</si>
  <si>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</si>
  <si>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</si>
  <si>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</si>
  <si>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</si>
  <si>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</si>
  <si>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</si>
  <si>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</si>
  <si>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</si>
  <si>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</si>
  <si>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</si>
  <si>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</si>
  <si>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</si>
  <si>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</si>
  <si>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</si>
  <si>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</si>
  <si>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</si>
  <si>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</si>
  <si>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</si>
  <si>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</si>
  <si>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</si>
  <si>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</si>
  <si>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</si>
  <si>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</si>
  <si>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</si>
  <si>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</si>
  <si>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</si>
  <si>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</si>
  <si>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</si>
  <si>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</si>
  <si>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</si>
  <si>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</si>
  <si>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</si>
  <si>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</si>
  <si>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</si>
  <si>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</si>
  <si>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</si>
  <si>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</si>
  <si>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</si>
  <si>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</si>
  <si>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</si>
  <si>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</si>
  <si>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</si>
  <si>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</si>
  <si>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</si>
  <si>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</si>
  <si>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</si>
  <si>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August 29,2022</t>
  </si>
  <si>
    <t>August 29,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</si>
</sst>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NumberFormat="1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0" fontId="2" fillId="2" borderId="0" xfId="0" applyFont="1" applyFill="1" applyBorder="1" applyAlignment="1">
      <alignment horizontal="left"/>
    </xf>
    <xf numFmtId="43" fontId="2" fillId="2" borderId="0" xfId="0" applyNumberFormat="1" applyFont="1" applyFill="1" applyBorder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0" fontId="2" fillId="2" borderId="0" xfId="0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2" fillId="2" borderId="0" xfId="2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NumberFormat="1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0" fontId="2" fillId="2" borderId="0" xfId="3" applyFont="1" applyFill="1" applyBorder="1"/>
    <xf numFmtId="43" fontId="2" fillId="2" borderId="0" xfId="3" applyNumberFormat="1" applyFont="1" applyFill="1"/>
    <xf numFmtId="0" fontId="2" fillId="2" borderId="0" xfId="3" applyNumberFormat="1" applyFont="1" applyFill="1" applyAlignment="1">
      <alignment horizontal="center"/>
    </xf>
    <xf numFmtId="43" fontId="2" fillId="2" borderId="0" xfId="3" applyNumberFormat="1" applyFont="1" applyFill="1" applyBorder="1"/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NumberFormat="1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0" fontId="3" fillId="3" borderId="0" xfId="0" applyFont="1" applyFill="1"/>
    <xf numFmtId="164" fontId="2" fillId="2" borderId="1" xfId="1" applyNumberFormat="1" applyFont="1" applyFill="1" applyBorder="1"/>
    <xf numFmtId="0" fontId="2" fillId="2" borderId="0" xfId="0" applyFont="1" applyFill="1" applyAlignment="1">
      <alignment horizontal="left"/>
    </xf>
    <xf numFmtId="6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0" borderId="0" xfId="3" applyFont="1" applyFill="1" applyAlignment="1">
      <alignment horizontal="left" vertical="center"/>
    </xf>
    <xf numFmtId="0" fontId="1" fillId="0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8%20May%20FY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9%20Jun%20FY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4%20Jan%20FY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10%20Jul%20FY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 refreshError="1"/>
      <sheetData sheetId="1">
        <row r="8">
          <cell r="I8">
            <v>481754.66</v>
          </cell>
        </row>
        <row r="18">
          <cell r="I18">
            <v>3300</v>
          </cell>
        </row>
      </sheetData>
      <sheetData sheetId="2" refreshError="1"/>
      <sheetData sheetId="3">
        <row r="9">
          <cell r="I9">
            <v>11.48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 refreshError="1"/>
      <sheetData sheetId="1">
        <row r="8">
          <cell r="I8">
            <v>512598.91</v>
          </cell>
        </row>
      </sheetData>
      <sheetData sheetId="2">
        <row r="8">
          <cell r="I8">
            <v>20733.18</v>
          </cell>
        </row>
      </sheetData>
      <sheetData sheetId="3">
        <row r="16">
          <cell r="I16">
            <v>33102.22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/>
      <sheetData sheetId="2"/>
      <sheetData sheetId="3">
        <row r="13">
          <cell r="I13">
            <v>9500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 refreshError="1"/>
      <sheetData sheetId="1">
        <row r="13">
          <cell r="I13">
            <v>187267.25</v>
          </cell>
        </row>
        <row r="16">
          <cell r="I16">
            <v>10895.180000000002</v>
          </cell>
        </row>
        <row r="19">
          <cell r="I19">
            <v>858.98</v>
          </cell>
        </row>
        <row r="21">
          <cell r="I21">
            <v>7067.5</v>
          </cell>
        </row>
        <row r="22">
          <cell r="I22">
            <v>805.37</v>
          </cell>
        </row>
        <row r="23">
          <cell r="I23">
            <v>2347.9500000000003</v>
          </cell>
        </row>
      </sheetData>
      <sheetData sheetId="2">
        <row r="12">
          <cell r="I12">
            <v>20867.420000000002</v>
          </cell>
        </row>
      </sheetData>
      <sheetData sheetId="3">
        <row r="8">
          <cell r="I8">
            <v>227500</v>
          </cell>
        </row>
        <row r="16">
          <cell r="I16">
            <v>38350.949999999997</v>
          </cell>
        </row>
        <row r="17">
          <cell r="I17">
            <v>11300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44" customWidth="1"/>
    <col min="3" max="3" width="15.5703125" style="44" customWidth="1"/>
    <col min="4" max="4" width="25.42578125" style="44" customWidth="1"/>
    <col min="5" max="5" width="12.28515625" style="11" customWidth="1"/>
    <col min="6" max="6" width="2.7109375" style="44" customWidth="1"/>
    <col min="7" max="7" width="12.28515625" style="11" customWidth="1"/>
    <col min="8" max="8" width="2.7109375" style="44" customWidth="1"/>
    <col min="9" max="9" width="12.28515625" style="11" customWidth="1"/>
    <col min="10" max="10" width="3.28515625" style="44" bestFit="1" customWidth="1"/>
    <col min="11" max="11" width="12.28515625" style="11" customWidth="1"/>
    <col min="12" max="12" width="9.140625" style="45"/>
    <col min="13" max="16384" width="9.140625" style="44"/>
  </cols>
  <sheetData>
    <row r="1" spans="1:13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57"/>
    </row>
    <row r="2" spans="1:13" x14ac:dyDescent="0.2">
      <c r="A2" s="66" t="s">
        <v>110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56"/>
    </row>
    <row r="3" spans="1:13" x14ac:dyDescent="0.2">
      <c r="A3" s="48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3" x14ac:dyDescent="0.2">
      <c r="A4" s="48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3" x14ac:dyDescent="0.2">
      <c r="A5" s="54"/>
      <c r="E5" s="8" t="s">
        <v>2</v>
      </c>
      <c r="G5" s="8" t="s">
        <v>3</v>
      </c>
      <c r="H5" s="44" t="s">
        <v>4</v>
      </c>
      <c r="I5" s="8" t="s">
        <v>5</v>
      </c>
      <c r="J5" s="9"/>
      <c r="K5" s="8" t="s">
        <v>6</v>
      </c>
    </row>
    <row r="6" spans="1:13" x14ac:dyDescent="0.2">
      <c r="A6" s="64" t="s">
        <v>98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3" ht="15" x14ac:dyDescent="0.35">
      <c r="A7" s="20"/>
      <c r="C7" s="44" t="s">
        <v>97</v>
      </c>
      <c r="E7" s="22">
        <v>376256</v>
      </c>
      <c r="F7" s="22"/>
      <c r="G7" s="22">
        <f>'FS -870 Operations'!G10</f>
        <v>30844.25</v>
      </c>
      <c r="H7" s="22"/>
      <c r="I7" s="22">
        <f>'FS -870 Operations'!I10</f>
        <v>574318.57000000007</v>
      </c>
      <c r="J7" s="27"/>
      <c r="K7" s="22">
        <f>'FS -870 Operations'!K10</f>
        <v>-198062.57</v>
      </c>
    </row>
    <row r="8" spans="1:13" s="11" customFormat="1" ht="15" x14ac:dyDescent="0.35">
      <c r="A8" s="44"/>
      <c r="B8" s="44"/>
      <c r="C8" s="44" t="s">
        <v>96</v>
      </c>
      <c r="D8" s="44"/>
      <c r="E8" s="22">
        <f>'FS -871 Street Lights'!E9</f>
        <v>28000</v>
      </c>
      <c r="F8" s="22"/>
      <c r="G8" s="22">
        <f>'FS -871 Street Lights'!G9</f>
        <v>6888.08</v>
      </c>
      <c r="H8" s="22"/>
      <c r="I8" s="22">
        <f>'FS -871 Street Lights'!I8</f>
        <v>27621.260000000002</v>
      </c>
      <c r="J8" s="27"/>
      <c r="K8" s="22">
        <f>'FS -871 Street Lights'!K9</f>
        <v>378.73999999999796</v>
      </c>
      <c r="L8" s="45"/>
      <c r="M8" s="44"/>
    </row>
    <row r="9" spans="1:13" ht="15" x14ac:dyDescent="0.35">
      <c r="C9" s="44" t="s">
        <v>95</v>
      </c>
      <c r="E9" s="22">
        <v>58381</v>
      </c>
      <c r="F9" s="22"/>
      <c r="G9" s="22">
        <f>'FS -872 Bond Fees'!G10</f>
        <v>12517.74</v>
      </c>
      <c r="H9" s="22"/>
      <c r="I9" s="22">
        <f>'FS -872 Bond Fees'!I10</f>
        <v>240039.42</v>
      </c>
      <c r="J9" s="27"/>
      <c r="K9" s="22">
        <f>'FS -872 Bond Fees'!K10</f>
        <v>-181658.42</v>
      </c>
    </row>
    <row r="10" spans="1:13" ht="15" hidden="1" x14ac:dyDescent="0.35">
      <c r="C10" s="44" t="s">
        <v>94</v>
      </c>
      <c r="E10" s="22">
        <v>0</v>
      </c>
      <c r="F10" s="22"/>
      <c r="G10" s="22">
        <f>'FS -873 Workforce Development'!G10</f>
        <v>0</v>
      </c>
      <c r="H10" s="22"/>
      <c r="I10" s="22">
        <f>'FS -873 Workforce Development'!I10</f>
        <v>0</v>
      </c>
      <c r="J10" s="27"/>
      <c r="K10" s="22">
        <f>'FS -873 Workforce Development'!K10</f>
        <v>0</v>
      </c>
    </row>
    <row r="11" spans="1:13" s="42" customFormat="1" x14ac:dyDescent="0.2">
      <c r="D11" s="42" t="s">
        <v>87</v>
      </c>
      <c r="E11" s="52">
        <f>SUM(E7+E8+E9+E10)</f>
        <v>462637</v>
      </c>
      <c r="F11" s="53"/>
      <c r="G11" s="52">
        <f>SUM(G7+G8+G9+G10)</f>
        <v>50250.07</v>
      </c>
      <c r="H11" s="53"/>
      <c r="I11" s="52">
        <f>SUM(I7+I8+I9+I10)</f>
        <v>841979.25000000012</v>
      </c>
      <c r="J11" s="53"/>
      <c r="K11" s="51"/>
      <c r="L11" s="50"/>
    </row>
    <row r="12" spans="1:13" ht="15" x14ac:dyDescent="0.35">
      <c r="E12" s="22"/>
      <c r="F12" s="22"/>
      <c r="G12" s="22"/>
      <c r="H12" s="22"/>
      <c r="I12" s="22"/>
      <c r="J12" s="27"/>
      <c r="K12" s="22"/>
    </row>
    <row r="13" spans="1:13" x14ac:dyDescent="0.2">
      <c r="A13" s="64" t="s">
        <v>93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3" ht="15" x14ac:dyDescent="0.35">
      <c r="A14" s="13"/>
      <c r="C14" s="44" t="s">
        <v>92</v>
      </c>
      <c r="E14" s="22">
        <v>370259.85</v>
      </c>
      <c r="F14" s="22"/>
      <c r="G14" s="22">
        <f>SUM('FS -870 Operations'!G24)</f>
        <v>29643.420000000002</v>
      </c>
      <c r="H14" s="22"/>
      <c r="I14" s="22">
        <f>SUM('FS -870 Operations'!I24)</f>
        <v>538743.94999999995</v>
      </c>
      <c r="J14" s="19"/>
      <c r="K14" s="22">
        <f>'FS -870 Operations'!K24</f>
        <v>-163371.60000000003</v>
      </c>
    </row>
    <row r="15" spans="1:13" ht="15" x14ac:dyDescent="0.35">
      <c r="C15" s="44" t="s">
        <v>91</v>
      </c>
      <c r="E15" s="22">
        <v>28000</v>
      </c>
      <c r="F15" s="22"/>
      <c r="G15" s="22">
        <f>SUM('FS -871 Street Lights'!G13)</f>
        <v>0</v>
      </c>
      <c r="H15" s="22"/>
      <c r="I15" s="22">
        <f>SUM('FS -871 Street Lights'!I13)</f>
        <v>20867.420000000002</v>
      </c>
      <c r="J15" s="27"/>
      <c r="K15" s="22">
        <f>'FS -871 Street Lights'!K13</f>
        <v>7132.5799999999981</v>
      </c>
    </row>
    <row r="16" spans="1:13" ht="15" x14ac:dyDescent="0.35">
      <c r="C16" s="44" t="s">
        <v>90</v>
      </c>
      <c r="E16" s="22">
        <v>64377</v>
      </c>
      <c r="F16" s="22"/>
      <c r="G16" s="22">
        <f>SUM('FS -872 Bond Fees'!G17)</f>
        <v>12887.07</v>
      </c>
      <c r="H16" s="22"/>
      <c r="I16" s="22">
        <f>SUM('FS -872 Bond Fees'!I17)</f>
        <v>72764.78</v>
      </c>
      <c r="J16" s="27"/>
      <c r="K16" s="22">
        <f>'FS -872 Bond Fees'!K17</f>
        <v>-8387.7799999999916</v>
      </c>
    </row>
    <row r="17" spans="1:13" ht="15" hidden="1" x14ac:dyDescent="0.35">
      <c r="C17" s="44" t="s">
        <v>89</v>
      </c>
      <c r="E17" s="22">
        <v>0</v>
      </c>
      <c r="F17" s="22"/>
      <c r="G17" s="22">
        <f>SUM('FS -873 Workforce Development'!G16)</f>
        <v>0</v>
      </c>
      <c r="H17" s="22"/>
      <c r="I17" s="22">
        <f>SUM('FS -873 Workforce Development'!I16)</f>
        <v>0</v>
      </c>
      <c r="J17" s="27"/>
      <c r="K17" s="22"/>
    </row>
    <row r="18" spans="1:13" s="42" customFormat="1" x14ac:dyDescent="0.2">
      <c r="D18" s="42" t="s">
        <v>88</v>
      </c>
      <c r="E18" s="52">
        <f>E14+E15+E16+E17</f>
        <v>462636.85</v>
      </c>
      <c r="F18" s="53"/>
      <c r="G18" s="52">
        <f>G14+G15+G16+G17</f>
        <v>42530.490000000005</v>
      </c>
      <c r="H18" s="53"/>
      <c r="I18" s="52">
        <f>I14+I15+I16+I17</f>
        <v>632376.15</v>
      </c>
      <c r="K18" s="51"/>
      <c r="L18" s="50"/>
    </row>
    <row r="19" spans="1:13" x14ac:dyDescent="0.2">
      <c r="A19" s="48"/>
      <c r="F19" s="46"/>
      <c r="H19" s="49"/>
      <c r="J19" s="16"/>
      <c r="K19" s="22"/>
    </row>
    <row r="20" spans="1:13" x14ac:dyDescent="0.2">
      <c r="A20" s="25"/>
      <c r="H20" s="49"/>
      <c r="J20" s="16"/>
    </row>
    <row r="21" spans="1:13" x14ac:dyDescent="0.2">
      <c r="A21" s="48"/>
      <c r="B21" s="42" t="s">
        <v>21</v>
      </c>
      <c r="E21" s="22">
        <f>SUM(E11-E18)</f>
        <v>0.15000000002328306</v>
      </c>
      <c r="G21" s="22">
        <f>SUM(G11-G18)</f>
        <v>7719.5799999999945</v>
      </c>
      <c r="H21" s="47"/>
      <c r="I21" s="22">
        <f>SUM(I11-I18)</f>
        <v>209603.10000000009</v>
      </c>
      <c r="J21" s="16"/>
      <c r="K21" s="22"/>
    </row>
    <row r="22" spans="1:13" x14ac:dyDescent="0.2">
      <c r="A22" s="48"/>
      <c r="H22" s="47"/>
      <c r="J22" s="16"/>
    </row>
    <row r="23" spans="1:13" x14ac:dyDescent="0.2">
      <c r="H23" s="47"/>
      <c r="J23" s="47"/>
    </row>
    <row r="24" spans="1:13" x14ac:dyDescent="0.2">
      <c r="H24" s="47"/>
      <c r="J24" s="47"/>
    </row>
    <row r="25" spans="1:13" s="11" customForma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44"/>
    </row>
    <row r="26" spans="1:13" s="11" customFormat="1" x14ac:dyDescent="0.2">
      <c r="A26" s="44"/>
      <c r="B26" s="44"/>
      <c r="C26" s="44"/>
      <c r="D26" s="44"/>
      <c r="F26" s="44"/>
      <c r="H26" s="47"/>
      <c r="J26" s="47"/>
      <c r="L26" s="45"/>
      <c r="M26" s="44"/>
    </row>
    <row r="27" spans="1:13" x14ac:dyDescent="0.2">
      <c r="K27" s="22"/>
    </row>
    <row r="28" spans="1:13" x14ac:dyDescent="0.2">
      <c r="B28" s="42"/>
      <c r="E28" s="22"/>
      <c r="G28" s="22"/>
      <c r="H28" s="47"/>
      <c r="I28" s="22"/>
      <c r="J28" s="16"/>
      <c r="K28" s="22"/>
    </row>
    <row r="32" spans="1:13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1:12" x14ac:dyDescent="0.2">
      <c r="E33" s="22"/>
      <c r="F33" s="46"/>
      <c r="G33" s="22"/>
      <c r="H33" s="46"/>
      <c r="I33" s="22"/>
      <c r="J33" s="46"/>
      <c r="K33" s="22"/>
    </row>
    <row r="35" spans="1:12" x14ac:dyDescent="0.2">
      <c r="B35" s="42"/>
      <c r="E35" s="22"/>
      <c r="G35" s="22"/>
      <c r="I35" s="22"/>
    </row>
    <row r="39" spans="1:12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12" x14ac:dyDescent="0.2">
      <c r="E40" s="22"/>
      <c r="F40" s="46"/>
      <c r="G40" s="22"/>
      <c r="H40" s="46"/>
      <c r="I40" s="22"/>
      <c r="J40" s="46"/>
      <c r="K40" s="22"/>
    </row>
    <row r="42" spans="1:12" x14ac:dyDescent="0.2">
      <c r="B42" s="42"/>
      <c r="E42" s="22"/>
      <c r="F42" s="22"/>
      <c r="G42" s="22"/>
      <c r="H42" s="22"/>
      <c r="I42" s="22"/>
      <c r="J42" s="16"/>
      <c r="K42" s="22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1"/>
    </row>
    <row r="2" spans="1:13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1"/>
    </row>
    <row r="3" spans="1:13" x14ac:dyDescent="0.2">
      <c r="A3" s="66" t="s">
        <v>110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68" t="s">
        <v>8</v>
      </c>
      <c r="D8" s="68"/>
      <c r="E8" s="11">
        <v>376231</v>
      </c>
      <c r="F8" s="14"/>
      <c r="G8" s="11">
        <v>30844.25</v>
      </c>
      <c r="H8" s="15"/>
      <c r="I8" s="11">
        <v>574289.39</v>
      </c>
      <c r="J8" s="16"/>
      <c r="K8" s="11">
        <f>SUM(E8-I8)</f>
        <v>-198058.39</v>
      </c>
    </row>
    <row r="9" spans="1:13" x14ac:dyDescent="0.2">
      <c r="A9" s="13"/>
      <c r="C9" s="14" t="s">
        <v>9</v>
      </c>
      <c r="D9" s="14"/>
      <c r="E9" s="60">
        <v>25</v>
      </c>
      <c r="F9" s="17"/>
      <c r="G9" s="11">
        <v>0</v>
      </c>
      <c r="H9" s="15"/>
      <c r="I9" s="11">
        <v>29.18</v>
      </c>
      <c r="J9" s="16"/>
      <c r="K9" s="11">
        <f>SUM(E9-I9)</f>
        <v>-4.18</v>
      </c>
    </row>
    <row r="10" spans="1:13" ht="15" x14ac:dyDescent="0.35">
      <c r="A10" s="20"/>
      <c r="C10" s="2" t="s">
        <v>10</v>
      </c>
      <c r="E10" s="21">
        <f>SUM(E8:E9)</f>
        <v>376256</v>
      </c>
      <c r="F10" s="22"/>
      <c r="G10" s="21">
        <f>SUM(G8:G9)</f>
        <v>30844.25</v>
      </c>
      <c r="H10" s="22"/>
      <c r="I10" s="21">
        <f>SUM(I8:I9)</f>
        <v>574318.57000000007</v>
      </c>
      <c r="J10" s="19"/>
      <c r="K10" s="21">
        <f>SUM(K8:K9)</f>
        <v>-198062.57</v>
      </c>
    </row>
    <row r="11" spans="1:13" x14ac:dyDescent="0.2">
      <c r="A11" s="13"/>
      <c r="F11" s="23"/>
      <c r="H11" s="18"/>
      <c r="J11" s="16"/>
    </row>
    <row r="12" spans="1:13" x14ac:dyDescent="0.2">
      <c r="A12" s="13"/>
      <c r="B12" s="10" t="s">
        <v>11</v>
      </c>
      <c r="F12" s="23"/>
      <c r="H12" s="18"/>
      <c r="J12" s="16"/>
    </row>
    <row r="13" spans="1:13" x14ac:dyDescent="0.2">
      <c r="A13" s="13"/>
      <c r="C13" s="2" t="s">
        <v>12</v>
      </c>
      <c r="E13" s="11">
        <v>247895.24</v>
      </c>
      <c r="F13" s="23"/>
      <c r="G13" s="11">
        <v>20030.169999999998</v>
      </c>
      <c r="H13" s="18"/>
      <c r="I13" s="11">
        <f>G13+'[5]FS -870 Operations'!$I$13</f>
        <v>207297.41999999998</v>
      </c>
      <c r="J13" s="16"/>
      <c r="K13" s="11">
        <f>E13-I13</f>
        <v>40597.820000000007</v>
      </c>
    </row>
    <row r="14" spans="1:13" x14ac:dyDescent="0.2">
      <c r="A14" s="13"/>
      <c r="C14" s="68" t="s">
        <v>13</v>
      </c>
      <c r="D14" s="68"/>
      <c r="E14" s="11">
        <f>13099.31+3063.55+33860+40.8+756.75+50+1700+10159.2+240+1980</f>
        <v>64949.61</v>
      </c>
      <c r="F14" s="17"/>
      <c r="G14" s="11">
        <f>1193.89+279.22+2837.38+4.4+38.16+4.02+97.46+962.32</f>
        <v>5416.8499999999995</v>
      </c>
      <c r="H14" s="18"/>
      <c r="I14" s="11">
        <v>60534.3</v>
      </c>
      <c r="J14" s="16"/>
      <c r="K14" s="11">
        <f t="shared" ref="K14:K23" si="0">SUM(E14-I14)</f>
        <v>4415.3099999999977</v>
      </c>
    </row>
    <row r="15" spans="1:13" x14ac:dyDescent="0.2">
      <c r="A15" s="13"/>
      <c r="C15" s="14" t="s">
        <v>14</v>
      </c>
      <c r="D15" s="14"/>
      <c r="E15" s="11">
        <f>450+4800+5400+300</f>
        <v>10950</v>
      </c>
      <c r="F15" s="17"/>
      <c r="G15" s="11">
        <f>41.08</f>
        <v>41.08</v>
      </c>
      <c r="H15" s="18"/>
      <c r="I15" s="11">
        <v>6206.93</v>
      </c>
      <c r="J15" s="16"/>
      <c r="K15" s="11">
        <f t="shared" si="0"/>
        <v>4743.07</v>
      </c>
      <c r="L15" s="59"/>
    </row>
    <row r="16" spans="1:13" x14ac:dyDescent="0.2">
      <c r="A16" s="13"/>
      <c r="C16" s="2" t="s">
        <v>15</v>
      </c>
      <c r="E16" s="11">
        <v>13250</v>
      </c>
      <c r="F16" s="23"/>
      <c r="G16" s="11">
        <v>107.65</v>
      </c>
      <c r="H16" s="18"/>
      <c r="I16" s="11">
        <f>G16+'[5]FS -870 Operations'!$I$16</f>
        <v>11002.830000000002</v>
      </c>
      <c r="J16" s="16"/>
      <c r="K16" s="11">
        <f t="shared" si="0"/>
        <v>2247.1699999999983</v>
      </c>
    </row>
    <row r="17" spans="1:13" x14ac:dyDescent="0.2">
      <c r="A17" s="13"/>
      <c r="C17" s="68" t="s">
        <v>101</v>
      </c>
      <c r="D17" s="68"/>
      <c r="E17" s="11">
        <v>8515</v>
      </c>
      <c r="F17" s="17"/>
      <c r="G17" s="11">
        <v>320</v>
      </c>
      <c r="H17" s="18"/>
      <c r="I17" s="11">
        <v>595</v>
      </c>
      <c r="J17" s="16"/>
      <c r="K17" s="11">
        <f t="shared" si="0"/>
        <v>7920</v>
      </c>
    </row>
    <row r="18" spans="1:13" x14ac:dyDescent="0.2">
      <c r="A18" s="13"/>
      <c r="C18" s="14" t="s">
        <v>17</v>
      </c>
      <c r="D18" s="14"/>
      <c r="E18" s="11">
        <v>5000</v>
      </c>
      <c r="F18" s="17"/>
      <c r="G18" s="11">
        <v>0</v>
      </c>
      <c r="H18" s="18"/>
      <c r="I18" s="11">
        <f>'[1]FS -870 Operations'!$I$18</f>
        <v>3300</v>
      </c>
      <c r="J18" s="16"/>
      <c r="K18" s="11">
        <f t="shared" si="0"/>
        <v>1700</v>
      </c>
    </row>
    <row r="19" spans="1:13" x14ac:dyDescent="0.2">
      <c r="A19" s="13"/>
      <c r="C19" s="68" t="s">
        <v>102</v>
      </c>
      <c r="D19" s="68"/>
      <c r="E19" s="11">
        <v>1000</v>
      </c>
      <c r="F19" s="17"/>
      <c r="G19" s="11">
        <v>603.09</v>
      </c>
      <c r="H19" s="18"/>
      <c r="I19" s="11">
        <f>G19+'[5]FS -870 Operations'!$I$19</f>
        <v>1462.0700000000002</v>
      </c>
      <c r="J19" s="16"/>
      <c r="K19" s="11">
        <f t="shared" si="0"/>
        <v>-462.07000000000016</v>
      </c>
    </row>
    <row r="20" spans="1:13" x14ac:dyDescent="0.2">
      <c r="A20" s="13"/>
      <c r="C20" s="61" t="s">
        <v>83</v>
      </c>
      <c r="D20" s="61"/>
      <c r="F20" s="17"/>
      <c r="G20" s="11">
        <v>0</v>
      </c>
      <c r="H20" s="18"/>
      <c r="I20" s="11">
        <v>235000</v>
      </c>
      <c r="J20" s="16"/>
      <c r="K20" s="11">
        <v>-235000</v>
      </c>
    </row>
    <row r="21" spans="1:13" x14ac:dyDescent="0.2">
      <c r="A21" s="13"/>
      <c r="C21" s="63" t="s">
        <v>109</v>
      </c>
      <c r="D21" s="63"/>
      <c r="F21" s="17"/>
      <c r="G21" s="11">
        <v>3045</v>
      </c>
      <c r="H21" s="18"/>
      <c r="I21" s="11">
        <f>G21+'[5]FS -870 Operations'!$I$21</f>
        <v>10112.5</v>
      </c>
      <c r="J21" s="16"/>
      <c r="K21" s="11">
        <v>-5000</v>
      </c>
    </row>
    <row r="22" spans="1:13" x14ac:dyDescent="0.2">
      <c r="A22" s="13"/>
      <c r="C22" s="2" t="s">
        <v>18</v>
      </c>
      <c r="E22" s="11">
        <f>2000+200</f>
        <v>2200</v>
      </c>
      <c r="F22" s="23"/>
      <c r="G22" s="11">
        <f>76.02+3.56</f>
        <v>79.58</v>
      </c>
      <c r="H22" s="18"/>
      <c r="I22" s="11">
        <f>G22+'[5]FS -870 Operations'!$I$22</f>
        <v>884.95</v>
      </c>
      <c r="J22" s="16"/>
      <c r="K22" s="11">
        <f t="shared" si="0"/>
        <v>1315.05</v>
      </c>
    </row>
    <row r="23" spans="1:13" ht="15" x14ac:dyDescent="0.35">
      <c r="A23" s="13"/>
      <c r="C23" s="68" t="s">
        <v>19</v>
      </c>
      <c r="D23" s="68"/>
      <c r="E23" s="11">
        <v>16500</v>
      </c>
      <c r="F23" s="17"/>
      <c r="G23" s="11">
        <v>0</v>
      </c>
      <c r="H23" s="24"/>
      <c r="I23" s="11">
        <f>'[5]FS -870 Operations'!$I$23</f>
        <v>2347.9500000000003</v>
      </c>
      <c r="J23" s="19"/>
      <c r="K23" s="11">
        <f t="shared" si="0"/>
        <v>14152.05</v>
      </c>
    </row>
    <row r="24" spans="1:13" ht="15" x14ac:dyDescent="0.35">
      <c r="A24" s="13"/>
      <c r="C24" s="2" t="s">
        <v>20</v>
      </c>
      <c r="E24" s="21">
        <f>SUM(E13:E23)</f>
        <v>370259.85</v>
      </c>
      <c r="F24" s="22"/>
      <c r="G24" s="21">
        <f>SUM(G13:G23)</f>
        <v>29643.420000000002</v>
      </c>
      <c r="H24" s="22"/>
      <c r="I24" s="21">
        <f>SUM(I13:I23)</f>
        <v>538743.94999999995</v>
      </c>
      <c r="J24" s="19"/>
      <c r="K24" s="21">
        <f>SUM(K13:K23)</f>
        <v>-163371.60000000003</v>
      </c>
    </row>
    <row r="25" spans="1:13" x14ac:dyDescent="0.2">
      <c r="A25" s="4"/>
      <c r="F25" s="23"/>
      <c r="H25" s="18"/>
      <c r="J25" s="16"/>
    </row>
    <row r="26" spans="1:13" x14ac:dyDescent="0.2">
      <c r="A26" s="25"/>
      <c r="H26" s="18"/>
      <c r="J26" s="16"/>
    </row>
    <row r="27" spans="1:13" x14ac:dyDescent="0.2">
      <c r="A27" s="4"/>
      <c r="B27" s="10" t="s">
        <v>21</v>
      </c>
      <c r="E27" s="22">
        <f>SUM(E10-E24)</f>
        <v>5996.1500000000233</v>
      </c>
      <c r="G27" s="22">
        <f>SUM(G10-G24)</f>
        <v>1200.8299999999981</v>
      </c>
      <c r="H27" s="15"/>
      <c r="I27" s="22">
        <f>SUM(I10-I24)</f>
        <v>35574.620000000112</v>
      </c>
      <c r="J27" s="16"/>
      <c r="K27" s="22"/>
    </row>
    <row r="28" spans="1:13" x14ac:dyDescent="0.2">
      <c r="A28" s="4"/>
      <c r="H28" s="15"/>
      <c r="J28" s="16"/>
    </row>
    <row r="29" spans="1:13" x14ac:dyDescent="0.2">
      <c r="H29" s="15"/>
      <c r="J29" s="15"/>
    </row>
    <row r="30" spans="1:13" x14ac:dyDescent="0.2">
      <c r="B30" s="10" t="s">
        <v>22</v>
      </c>
      <c r="E30" s="26">
        <f>135241.13+1993.72</f>
        <v>137234.85</v>
      </c>
      <c r="H30" s="15"/>
      <c r="J30" s="15"/>
    </row>
    <row r="31" spans="1:13" x14ac:dyDescent="0.2">
      <c r="H31" s="15"/>
      <c r="J31" s="15"/>
    </row>
    <row r="32" spans="1:13" s="11" customFormat="1" x14ac:dyDescent="0.2">
      <c r="A32" s="2"/>
      <c r="B32" s="2"/>
      <c r="C32" s="2"/>
      <c r="D32" s="2"/>
      <c r="F32" s="2"/>
      <c r="H32" s="15"/>
      <c r="J32" s="15"/>
      <c r="L32" s="6"/>
      <c r="M32" s="2"/>
    </row>
    <row r="33" spans="1:13" s="11" customFormat="1" x14ac:dyDescent="0.2">
      <c r="A33" s="2"/>
      <c r="B33" s="2"/>
      <c r="C33" s="2"/>
      <c r="D33" s="2"/>
      <c r="F33" s="2"/>
      <c r="H33" s="15"/>
      <c r="J33" s="15"/>
      <c r="L33" s="6"/>
      <c r="M33" s="2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</sheetData>
  <mergeCells count="8">
    <mergeCell ref="C19:D19"/>
    <mergeCell ref="C23:D23"/>
    <mergeCell ref="A1:L1"/>
    <mergeCell ref="A3:L3"/>
    <mergeCell ref="C8:D8"/>
    <mergeCell ref="C14:D14"/>
    <mergeCell ref="C17:D17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1"/>
    </row>
    <row r="2" spans="1:13" x14ac:dyDescent="0.2">
      <c r="A2" s="69" t="s">
        <v>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1"/>
    </row>
    <row r="3" spans="1:13" x14ac:dyDescent="0.2">
      <c r="A3" s="66" t="s">
        <v>110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F8" s="23"/>
      <c r="G8" s="11">
        <v>6888.08</v>
      </c>
      <c r="H8" s="18"/>
      <c r="I8" s="11">
        <f>G8+'[2]FS -871 Street Lights'!$I$8</f>
        <v>27621.260000000002</v>
      </c>
      <c r="J8" s="16"/>
      <c r="K8" s="11">
        <f>E8-I8</f>
        <v>378.73999999999796</v>
      </c>
      <c r="L8" s="6"/>
    </row>
    <row r="9" spans="1:13" ht="15" x14ac:dyDescent="0.35">
      <c r="A9" s="20"/>
      <c r="C9" s="2" t="s">
        <v>26</v>
      </c>
      <c r="E9" s="21">
        <f>E8</f>
        <v>28000</v>
      </c>
      <c r="F9" s="22"/>
      <c r="G9" s="21">
        <f>G8</f>
        <v>6888.08</v>
      </c>
      <c r="H9" s="22"/>
      <c r="I9" s="21">
        <f>I8</f>
        <v>27621.260000000002</v>
      </c>
      <c r="J9" s="19"/>
      <c r="K9" s="21">
        <f>SUM(K8)</f>
        <v>378.73999999999796</v>
      </c>
    </row>
    <row r="10" spans="1:13" x14ac:dyDescent="0.2">
      <c r="A10" s="13"/>
      <c r="F10" s="23"/>
      <c r="H10" s="18"/>
      <c r="J10" s="16"/>
    </row>
    <row r="11" spans="1:13" x14ac:dyDescent="0.2">
      <c r="A11" s="13"/>
      <c r="B11" s="10" t="s">
        <v>27</v>
      </c>
      <c r="F11" s="23"/>
      <c r="H11" s="18"/>
      <c r="J11" s="16"/>
    </row>
    <row r="12" spans="1:13" ht="15" x14ac:dyDescent="0.35">
      <c r="A12" s="13"/>
      <c r="C12" s="2" t="s">
        <v>25</v>
      </c>
      <c r="E12" s="22">
        <v>28000</v>
      </c>
      <c r="F12" s="23"/>
      <c r="G12" s="22">
        <v>0</v>
      </c>
      <c r="H12" s="27"/>
      <c r="I12" s="11">
        <f>G12+'[5]FS -871 Street Lights'!$I$12</f>
        <v>20867.420000000002</v>
      </c>
      <c r="J12" s="19"/>
      <c r="K12" s="11">
        <f>SUM(E12-I12)</f>
        <v>7132.5799999999981</v>
      </c>
    </row>
    <row r="13" spans="1:13" ht="15" x14ac:dyDescent="0.35">
      <c r="A13" s="13"/>
      <c r="C13" s="2" t="s">
        <v>28</v>
      </c>
      <c r="E13" s="21">
        <v>28000</v>
      </c>
      <c r="F13" s="22"/>
      <c r="G13" s="21">
        <f>SUM(G12)</f>
        <v>0</v>
      </c>
      <c r="H13" s="22"/>
      <c r="I13" s="21">
        <f>SUM(I12)</f>
        <v>20867.420000000002</v>
      </c>
      <c r="J13" s="19"/>
      <c r="K13" s="21">
        <f>SUM(K12)</f>
        <v>7132.5799999999981</v>
      </c>
    </row>
    <row r="14" spans="1:13" x14ac:dyDescent="0.2">
      <c r="A14" s="4"/>
      <c r="F14" s="23"/>
      <c r="H14" s="15"/>
      <c r="J14" s="16"/>
    </row>
    <row r="15" spans="1:13" x14ac:dyDescent="0.2">
      <c r="A15" s="25"/>
      <c r="H15" s="15"/>
      <c r="J15" s="16"/>
    </row>
    <row r="16" spans="1:13" x14ac:dyDescent="0.2">
      <c r="A16" s="4"/>
      <c r="B16" s="10" t="s">
        <v>29</v>
      </c>
      <c r="E16" s="22">
        <f>SUM(E9-E13)</f>
        <v>0</v>
      </c>
      <c r="G16" s="22">
        <f>SUM(G9-G13)</f>
        <v>6888.08</v>
      </c>
      <c r="H16" s="15"/>
      <c r="I16" s="22">
        <f>SUM(I9-I13)</f>
        <v>6753.84</v>
      </c>
      <c r="J16" s="16"/>
      <c r="K16" s="22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6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71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</row>
    <row r="2" spans="1:13" x14ac:dyDescent="0.2">
      <c r="A2" s="71" t="s">
        <v>32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1"/>
    </row>
    <row r="3" spans="1:13" x14ac:dyDescent="0.2">
      <c r="A3" s="66" t="s">
        <v>110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F7" s="23"/>
      <c r="J7" s="12"/>
    </row>
    <row r="8" spans="1:13" ht="15" x14ac:dyDescent="0.35">
      <c r="A8" s="13"/>
      <c r="C8" s="14" t="s">
        <v>34</v>
      </c>
      <c r="D8" s="14"/>
      <c r="E8" s="11">
        <v>58281</v>
      </c>
      <c r="F8" s="17"/>
      <c r="G8" s="11">
        <v>12500</v>
      </c>
      <c r="H8" s="18"/>
      <c r="I8" s="11">
        <f>G8+'[5]FS -872 Bond Fees'!$I$8</f>
        <v>240000</v>
      </c>
      <c r="J8" s="19"/>
      <c r="K8" s="11">
        <f>SUM(E8-I8)</f>
        <v>-181719</v>
      </c>
    </row>
    <row r="9" spans="1:13" ht="15" x14ac:dyDescent="0.35">
      <c r="A9" s="13"/>
      <c r="C9" s="68" t="s">
        <v>9</v>
      </c>
      <c r="D9" s="68"/>
      <c r="E9" s="11">
        <v>100</v>
      </c>
      <c r="F9" s="17"/>
      <c r="G9" s="11">
        <v>17.739999999999998</v>
      </c>
      <c r="H9" s="18"/>
      <c r="I9" s="11">
        <v>39.42</v>
      </c>
      <c r="J9" s="19"/>
      <c r="K9" s="11">
        <f>SUM(E9-I9)</f>
        <v>60.58</v>
      </c>
      <c r="L9" s="6"/>
    </row>
    <row r="10" spans="1:13" ht="15" x14ac:dyDescent="0.35">
      <c r="A10" s="20"/>
      <c r="C10" s="2" t="s">
        <v>35</v>
      </c>
      <c r="E10" s="21">
        <f>E8+E9</f>
        <v>58381</v>
      </c>
      <c r="F10" s="22"/>
      <c r="G10" s="21">
        <f>SUM(G8:G9)</f>
        <v>12517.74</v>
      </c>
      <c r="H10" s="22"/>
      <c r="I10" s="21">
        <f>SUM(I8:I9)</f>
        <v>240039.42</v>
      </c>
      <c r="J10" s="19"/>
      <c r="K10" s="21">
        <f>SUM(K8:K9)</f>
        <v>-181658.42</v>
      </c>
    </row>
    <row r="11" spans="1:13" x14ac:dyDescent="0.2">
      <c r="A11" s="13"/>
      <c r="F11" s="23"/>
      <c r="H11" s="18"/>
      <c r="J11" s="16"/>
    </row>
    <row r="12" spans="1:13" x14ac:dyDescent="0.2">
      <c r="A12" s="13"/>
      <c r="B12" s="10" t="s">
        <v>36</v>
      </c>
      <c r="F12" s="23"/>
      <c r="H12" s="18"/>
      <c r="J12" s="16"/>
    </row>
    <row r="13" spans="1:13" x14ac:dyDescent="0.2">
      <c r="A13" s="13"/>
      <c r="B13" s="10"/>
      <c r="C13" s="2" t="s">
        <v>99</v>
      </c>
      <c r="E13" s="11">
        <v>18000</v>
      </c>
      <c r="F13" s="23"/>
      <c r="G13" s="11">
        <v>1638.23</v>
      </c>
      <c r="H13" s="18"/>
      <c r="I13" s="11">
        <f>G13+'[3]FS -872 Bond Fees'!$I$13</f>
        <v>11138.23</v>
      </c>
      <c r="J13" s="16"/>
      <c r="K13" s="11">
        <f>SUM(E13-I13)</f>
        <v>6861.77</v>
      </c>
    </row>
    <row r="14" spans="1:13" x14ac:dyDescent="0.2">
      <c r="A14" s="13"/>
      <c r="B14" s="10"/>
      <c r="C14" s="68" t="s">
        <v>13</v>
      </c>
      <c r="D14" s="68"/>
      <c r="E14" s="11">
        <v>1377</v>
      </c>
      <c r="F14" s="23"/>
      <c r="G14" s="11">
        <v>223.61</v>
      </c>
      <c r="H14" s="18"/>
      <c r="I14" s="11">
        <v>950.37</v>
      </c>
      <c r="J14" s="16"/>
      <c r="K14" s="11">
        <v>426.63</v>
      </c>
    </row>
    <row r="15" spans="1:13" x14ac:dyDescent="0.2">
      <c r="A15" s="13"/>
      <c r="B15" s="10"/>
      <c r="C15" s="2" t="s">
        <v>16</v>
      </c>
      <c r="E15" s="11">
        <v>45000</v>
      </c>
      <c r="F15" s="23"/>
      <c r="G15" s="11">
        <v>11025.23</v>
      </c>
      <c r="H15" s="18"/>
      <c r="I15" s="11">
        <f>G15+'[5]FS -872 Bond Fees'!$I$16</f>
        <v>49376.179999999993</v>
      </c>
      <c r="J15" s="16"/>
      <c r="K15" s="11">
        <f t="shared" ref="K15" si="0">SUM(E15-I15)</f>
        <v>-4376.179999999993</v>
      </c>
    </row>
    <row r="16" spans="1:13" x14ac:dyDescent="0.2">
      <c r="A16" s="13"/>
      <c r="C16" s="28" t="s">
        <v>37</v>
      </c>
      <c r="D16" s="14"/>
      <c r="E16" s="11">
        <v>0</v>
      </c>
      <c r="F16" s="17"/>
      <c r="G16" s="11">
        <v>0</v>
      </c>
      <c r="H16" s="18"/>
      <c r="I16" s="11">
        <f>G16+'[5]FS -872 Bond Fees'!$I$17</f>
        <v>11300</v>
      </c>
      <c r="J16" s="16"/>
      <c r="K16" s="11">
        <f>SUM(E16-I16)</f>
        <v>-11300</v>
      </c>
    </row>
    <row r="17" spans="1:13" ht="15" x14ac:dyDescent="0.35">
      <c r="A17" s="13"/>
      <c r="C17" s="2" t="s">
        <v>38</v>
      </c>
      <c r="E17" s="21">
        <f>SUM(E13:E16)</f>
        <v>64377</v>
      </c>
      <c r="F17" s="22"/>
      <c r="G17" s="21">
        <f>SUM(G13:G16)</f>
        <v>12887.07</v>
      </c>
      <c r="H17" s="22"/>
      <c r="I17" s="21">
        <f>SUM(I13:I16)</f>
        <v>72764.78</v>
      </c>
      <c r="J17" s="19"/>
      <c r="K17" s="21">
        <f>SUM(K13:K16)</f>
        <v>-8387.7799999999916</v>
      </c>
    </row>
    <row r="18" spans="1:13" x14ac:dyDescent="0.2">
      <c r="A18" s="4"/>
      <c r="H18" s="18"/>
      <c r="J18" s="16"/>
    </row>
    <row r="19" spans="1:13" x14ac:dyDescent="0.2">
      <c r="A19" s="25"/>
      <c r="H19" s="15"/>
      <c r="J19" s="16"/>
    </row>
    <row r="20" spans="1:13" x14ac:dyDescent="0.2">
      <c r="A20" s="4"/>
      <c r="B20" s="10" t="s">
        <v>39</v>
      </c>
      <c r="E20" s="22">
        <f>SUM(E10-E17)</f>
        <v>-5996</v>
      </c>
      <c r="G20" s="22">
        <f>SUM(G10-G17)</f>
        <v>-369.32999999999993</v>
      </c>
      <c r="H20" s="15"/>
      <c r="I20" s="22">
        <f>SUM(I10-I17)</f>
        <v>167274.64000000001</v>
      </c>
      <c r="J20" s="16"/>
      <c r="K20" s="22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6">
        <v>492064.73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80</v>
      </c>
      <c r="C24" s="2"/>
      <c r="D24" s="2"/>
      <c r="E24" s="26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/>
  </sheetViews>
  <sheetFormatPr defaultRowHeight="12.75" x14ac:dyDescent="0.2"/>
  <cols>
    <col min="1" max="1" width="9.140625" style="39"/>
    <col min="2" max="2" width="14.7109375" style="36" customWidth="1"/>
    <col min="3" max="3" width="36.28515625" style="2" customWidth="1"/>
    <col min="4" max="4" width="17.42578125" style="38" bestFit="1" customWidth="1"/>
    <col min="5" max="5" width="19" style="38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9"/>
      <c r="G1" s="29"/>
      <c r="H1" s="29"/>
      <c r="I1" s="29"/>
      <c r="K1" s="11"/>
    </row>
    <row r="2" spans="1:12" x14ac:dyDescent="0.2">
      <c r="A2" s="71" t="s">
        <v>48</v>
      </c>
      <c r="B2" s="71"/>
      <c r="C2" s="71"/>
      <c r="D2" s="71"/>
      <c r="E2" s="71"/>
      <c r="F2" s="29"/>
      <c r="G2" s="29"/>
      <c r="H2" s="29"/>
      <c r="I2" s="29"/>
      <c r="K2" s="11"/>
    </row>
    <row r="3" spans="1:12" x14ac:dyDescent="0.2">
      <c r="A3" s="66" t="s">
        <v>111</v>
      </c>
      <c r="B3" s="66"/>
      <c r="C3" s="66"/>
      <c r="D3" s="66"/>
      <c r="E3" s="66"/>
      <c r="F3" s="58"/>
      <c r="G3" s="58"/>
      <c r="H3" s="58"/>
      <c r="I3" s="58"/>
      <c r="J3" s="58"/>
      <c r="K3" s="58"/>
      <c r="L3" s="58"/>
    </row>
    <row r="4" spans="1:12" x14ac:dyDescent="0.2">
      <c r="A4" s="30"/>
      <c r="B4" s="30"/>
      <c r="C4" s="30"/>
      <c r="D4" s="31"/>
      <c r="E4" s="32"/>
      <c r="F4" s="33"/>
      <c r="G4" s="11"/>
      <c r="H4" s="34"/>
      <c r="I4" s="11"/>
      <c r="J4" s="35"/>
      <c r="K4" s="11"/>
    </row>
    <row r="5" spans="1:12" x14ac:dyDescent="0.2">
      <c r="A5" s="30"/>
      <c r="B5" s="36">
        <v>1010</v>
      </c>
      <c r="C5" s="37" t="s">
        <v>49</v>
      </c>
      <c r="D5" s="38">
        <v>0</v>
      </c>
      <c r="E5" s="32"/>
      <c r="F5" s="33"/>
      <c r="G5" s="11"/>
      <c r="H5" s="34"/>
      <c r="I5" s="11"/>
      <c r="J5" s="35"/>
      <c r="K5" s="11"/>
    </row>
    <row r="6" spans="1:12" x14ac:dyDescent="0.2">
      <c r="B6" s="36">
        <v>1011</v>
      </c>
      <c r="C6" s="2" t="s">
        <v>50</v>
      </c>
      <c r="D6" s="38">
        <v>135241.13</v>
      </c>
    </row>
    <row r="7" spans="1:12" x14ac:dyDescent="0.2">
      <c r="B7" s="36">
        <v>1014</v>
      </c>
      <c r="C7" s="2" t="s">
        <v>51</v>
      </c>
      <c r="D7" s="38">
        <v>0</v>
      </c>
    </row>
    <row r="8" spans="1:12" x14ac:dyDescent="0.2">
      <c r="A8" s="62" t="s">
        <v>107</v>
      </c>
      <c r="B8" s="36">
        <v>1019</v>
      </c>
      <c r="C8" s="2" t="s">
        <v>52</v>
      </c>
      <c r="D8" s="38">
        <v>492064.73</v>
      </c>
      <c r="E8" s="38" t="s">
        <v>107</v>
      </c>
    </row>
    <row r="9" spans="1:12" x14ac:dyDescent="0.2">
      <c r="B9" s="36">
        <v>1020</v>
      </c>
      <c r="C9" s="2" t="s">
        <v>53</v>
      </c>
      <c r="D9" s="38">
        <v>0</v>
      </c>
    </row>
    <row r="10" spans="1:12" x14ac:dyDescent="0.2">
      <c r="B10" s="36">
        <v>1022</v>
      </c>
      <c r="C10" s="2" t="s">
        <v>54</v>
      </c>
      <c r="D10" s="38">
        <v>0</v>
      </c>
    </row>
    <row r="11" spans="1:12" x14ac:dyDescent="0.2">
      <c r="B11" s="36">
        <v>1099</v>
      </c>
      <c r="C11" s="2" t="s">
        <v>55</v>
      </c>
      <c r="D11" s="38">
        <v>1993.72</v>
      </c>
    </row>
    <row r="12" spans="1:12" x14ac:dyDescent="0.2">
      <c r="B12" s="40" t="s">
        <v>56</v>
      </c>
      <c r="C12" s="10" t="s">
        <v>49</v>
      </c>
      <c r="D12" s="41">
        <f>SUM(D5:D11)</f>
        <v>629299.57999999996</v>
      </c>
      <c r="E12" s="41"/>
    </row>
    <row r="14" spans="1:12" x14ac:dyDescent="0.2">
      <c r="B14" s="36">
        <v>1110</v>
      </c>
      <c r="C14" s="2" t="s">
        <v>57</v>
      </c>
      <c r="D14" s="38">
        <v>1002.38</v>
      </c>
    </row>
    <row r="15" spans="1:12" x14ac:dyDescent="0.2">
      <c r="B15" s="36">
        <v>1135</v>
      </c>
      <c r="C15" s="2" t="s">
        <v>58</v>
      </c>
      <c r="D15" s="38">
        <v>0</v>
      </c>
    </row>
    <row r="16" spans="1:12" x14ac:dyDescent="0.2">
      <c r="B16" s="36">
        <v>1175</v>
      </c>
      <c r="C16" s="2" t="s">
        <v>59</v>
      </c>
      <c r="D16" s="38">
        <v>-0.4</v>
      </c>
    </row>
    <row r="17" spans="1:4" x14ac:dyDescent="0.2">
      <c r="B17" s="36">
        <v>1187</v>
      </c>
      <c r="C17" s="2" t="s">
        <v>105</v>
      </c>
      <c r="D17" s="38">
        <v>0</v>
      </c>
    </row>
    <row r="18" spans="1:4" x14ac:dyDescent="0.2">
      <c r="B18" s="36">
        <v>1190</v>
      </c>
      <c r="C18" s="2" t="s">
        <v>86</v>
      </c>
      <c r="D18" s="38">
        <v>97.24</v>
      </c>
    </row>
    <row r="19" spans="1:4" x14ac:dyDescent="0.2">
      <c r="B19" s="40" t="s">
        <v>56</v>
      </c>
      <c r="C19" s="10" t="s">
        <v>60</v>
      </c>
      <c r="D19" s="41">
        <f>SUM(D14:D18)</f>
        <v>1099.22</v>
      </c>
    </row>
    <row r="21" spans="1:4" s="38" customFormat="1" x14ac:dyDescent="0.2">
      <c r="A21" s="39"/>
      <c r="B21" s="36">
        <v>1501</v>
      </c>
      <c r="C21" s="2" t="s">
        <v>61</v>
      </c>
      <c r="D21" s="38">
        <v>189149.7</v>
      </c>
    </row>
    <row r="22" spans="1:4" s="38" customFormat="1" x14ac:dyDescent="0.2">
      <c r="A22" s="39"/>
      <c r="B22" s="36">
        <v>1510</v>
      </c>
      <c r="C22" s="2" t="s">
        <v>62</v>
      </c>
      <c r="D22" s="38">
        <v>8065.29</v>
      </c>
    </row>
    <row r="23" spans="1:4" s="38" customFormat="1" x14ac:dyDescent="0.2">
      <c r="A23" s="39"/>
      <c r="B23" s="36">
        <v>1530</v>
      </c>
      <c r="C23" s="2" t="s">
        <v>103</v>
      </c>
      <c r="D23" s="38">
        <v>0</v>
      </c>
    </row>
    <row r="24" spans="1:4" s="38" customFormat="1" x14ac:dyDescent="0.2">
      <c r="A24" s="39"/>
      <c r="B24" s="36">
        <v>1531</v>
      </c>
      <c r="C24" s="2" t="s">
        <v>106</v>
      </c>
      <c r="D24" s="38">
        <v>-66666.67</v>
      </c>
    </row>
    <row r="25" spans="1:4" s="38" customFormat="1" x14ac:dyDescent="0.2">
      <c r="A25" s="39"/>
      <c r="B25" s="36">
        <v>1545</v>
      </c>
      <c r="C25" s="2" t="s">
        <v>63</v>
      </c>
      <c r="D25" s="38">
        <v>24272.98</v>
      </c>
    </row>
    <row r="26" spans="1:4" s="38" customFormat="1" x14ac:dyDescent="0.2">
      <c r="A26" s="39"/>
      <c r="B26" s="36">
        <v>1546</v>
      </c>
      <c r="C26" s="2" t="s">
        <v>64</v>
      </c>
      <c r="D26" s="38">
        <v>-30027.49</v>
      </c>
    </row>
    <row r="27" spans="1:4" x14ac:dyDescent="0.2">
      <c r="B27" s="40" t="s">
        <v>56</v>
      </c>
      <c r="C27" s="10" t="s">
        <v>65</v>
      </c>
      <c r="D27" s="41">
        <f>SUM(D21:D26)</f>
        <v>124793.81000000001</v>
      </c>
    </row>
    <row r="29" spans="1:4" x14ac:dyDescent="0.2">
      <c r="B29" s="40" t="s">
        <v>56</v>
      </c>
      <c r="C29" s="10" t="s">
        <v>66</v>
      </c>
      <c r="D29" s="41">
        <f>SUM(D12+D19+D27)</f>
        <v>755192.61</v>
      </c>
    </row>
    <row r="31" spans="1:4" x14ac:dyDescent="0.2">
      <c r="C31" s="42" t="s">
        <v>81</v>
      </c>
      <c r="D31" s="43">
        <v>0</v>
      </c>
    </row>
    <row r="33" spans="2:5" x14ac:dyDescent="0.2">
      <c r="B33" s="36">
        <v>2050</v>
      </c>
      <c r="C33" s="2" t="s">
        <v>67</v>
      </c>
      <c r="E33" s="38">
        <v>0</v>
      </c>
    </row>
    <row r="34" spans="2:5" x14ac:dyDescent="0.2">
      <c r="B34" s="40" t="s">
        <v>56</v>
      </c>
      <c r="C34" s="10" t="s">
        <v>67</v>
      </c>
      <c r="D34" s="41"/>
      <c r="E34" s="41">
        <f>+E33</f>
        <v>0</v>
      </c>
    </row>
    <row r="36" spans="2:5" x14ac:dyDescent="0.2">
      <c r="B36" s="36">
        <v>2115</v>
      </c>
      <c r="C36" s="2" t="s">
        <v>68</v>
      </c>
      <c r="E36" s="38">
        <v>477.86</v>
      </c>
    </row>
    <row r="37" spans="2:5" x14ac:dyDescent="0.2">
      <c r="B37" s="36">
        <v>2116</v>
      </c>
      <c r="C37" s="2" t="s">
        <v>69</v>
      </c>
      <c r="E37" s="38">
        <v>117.81</v>
      </c>
    </row>
    <row r="38" spans="2:5" x14ac:dyDescent="0.2">
      <c r="B38" s="40" t="s">
        <v>56</v>
      </c>
      <c r="C38" s="10" t="s">
        <v>70</v>
      </c>
      <c r="D38" s="41"/>
      <c r="E38" s="41">
        <f>SUM(E36:E37)</f>
        <v>595.67000000000007</v>
      </c>
    </row>
    <row r="40" spans="2:5" x14ac:dyDescent="0.2">
      <c r="B40" s="36">
        <v>2212</v>
      </c>
      <c r="C40" s="2" t="s">
        <v>71</v>
      </c>
      <c r="E40" s="38">
        <v>474.27</v>
      </c>
    </row>
    <row r="41" spans="2:5" x14ac:dyDescent="0.2">
      <c r="B41" s="40" t="s">
        <v>56</v>
      </c>
      <c r="C41" s="10" t="s">
        <v>72</v>
      </c>
      <c r="D41" s="41"/>
      <c r="E41" s="41">
        <f>SUM(E40:E40)</f>
        <v>474.27</v>
      </c>
    </row>
    <row r="43" spans="2:5" x14ac:dyDescent="0.2">
      <c r="B43" s="36">
        <v>2901</v>
      </c>
      <c r="C43" s="2" t="s">
        <v>73</v>
      </c>
      <c r="E43" s="38">
        <v>8174.55</v>
      </c>
    </row>
    <row r="44" spans="2:5" x14ac:dyDescent="0.2">
      <c r="B44" s="36">
        <v>2951</v>
      </c>
      <c r="C44" s="2" t="s">
        <v>74</v>
      </c>
      <c r="E44" s="38">
        <v>7904.58</v>
      </c>
    </row>
    <row r="45" spans="2:5" x14ac:dyDescent="0.2">
      <c r="B45" s="36">
        <v>2952</v>
      </c>
      <c r="C45" s="2" t="s">
        <v>104</v>
      </c>
      <c r="E45" s="38">
        <v>0</v>
      </c>
    </row>
    <row r="46" spans="2:5" x14ac:dyDescent="0.2">
      <c r="B46" s="36">
        <v>2955</v>
      </c>
      <c r="C46" s="2" t="s">
        <v>75</v>
      </c>
      <c r="E46" s="38">
        <v>0.09</v>
      </c>
    </row>
    <row r="47" spans="2:5" x14ac:dyDescent="0.2">
      <c r="B47" s="36">
        <v>2956</v>
      </c>
      <c r="C47" s="2" t="s">
        <v>76</v>
      </c>
      <c r="E47" s="38">
        <v>0</v>
      </c>
    </row>
    <row r="48" spans="2:5" x14ac:dyDescent="0.2">
      <c r="B48" s="36">
        <v>5063</v>
      </c>
      <c r="C48" s="2" t="s">
        <v>71</v>
      </c>
      <c r="E48" s="38">
        <v>0</v>
      </c>
    </row>
    <row r="49" spans="2:5" x14ac:dyDescent="0.2">
      <c r="B49" s="40" t="s">
        <v>56</v>
      </c>
      <c r="C49" s="10" t="s">
        <v>77</v>
      </c>
      <c r="D49" s="41"/>
      <c r="E49" s="41">
        <f>SUM(E43:E48)</f>
        <v>16079.220000000001</v>
      </c>
    </row>
    <row r="51" spans="2:5" x14ac:dyDescent="0.2">
      <c r="B51" s="40" t="s">
        <v>56</v>
      </c>
      <c r="C51" s="10" t="s">
        <v>78</v>
      </c>
      <c r="D51" s="41"/>
      <c r="E51" s="41">
        <f>SUM(E34+E38+E41+E49)</f>
        <v>17149.16</v>
      </c>
    </row>
    <row r="52" spans="2:5" x14ac:dyDescent="0.2">
      <c r="B52" s="40"/>
      <c r="C52" s="10"/>
      <c r="D52" s="41"/>
      <c r="E52" s="41"/>
    </row>
    <row r="53" spans="2:5" x14ac:dyDescent="0.2">
      <c r="B53" s="40"/>
      <c r="C53" s="42" t="s">
        <v>82</v>
      </c>
      <c r="D53" s="43"/>
      <c r="E53" s="43">
        <v>0</v>
      </c>
    </row>
    <row r="55" spans="2:5" x14ac:dyDescent="0.2">
      <c r="B55" s="40" t="s">
        <v>56</v>
      </c>
      <c r="C55" s="10" t="s">
        <v>79</v>
      </c>
      <c r="D55" s="41"/>
      <c r="E55" s="41">
        <f>D29+D31-E51-E53</f>
        <v>738043.45</v>
      </c>
    </row>
    <row r="57" spans="2:5" x14ac:dyDescent="0.2">
      <c r="B57" s="38" t="s">
        <v>108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71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</row>
    <row r="2" spans="1:13" x14ac:dyDescent="0.2">
      <c r="A2" s="69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1"/>
    </row>
    <row r="3" spans="1:13" x14ac:dyDescent="0.2">
      <c r="A3" s="66" t="s">
        <v>100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20"/>
      <c r="C10" s="2" t="s">
        <v>85</v>
      </c>
      <c r="E10" s="21">
        <f>'Totals Summary'!E10</f>
        <v>0</v>
      </c>
      <c r="F10" s="21"/>
      <c r="G10" s="21">
        <f>SUM(G8:G9)</f>
        <v>0</v>
      </c>
      <c r="H10" s="21"/>
      <c r="I10" s="21">
        <f>SUM(I8:I9)</f>
        <v>0</v>
      </c>
      <c r="J10" s="19"/>
      <c r="K10" s="21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2">
        <v>0</v>
      </c>
      <c r="F13" s="23"/>
      <c r="G13" s="22">
        <v>0</v>
      </c>
      <c r="H13" s="27"/>
      <c r="I13" s="11">
        <f>G13+'[4]FS -873 Workforce Development'!$I$13</f>
        <v>0</v>
      </c>
      <c r="J13" s="19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2">
        <v>0</v>
      </c>
      <c r="F14" s="23"/>
      <c r="G14" s="22">
        <v>0</v>
      </c>
      <c r="H14" s="27"/>
      <c r="I14" s="11">
        <f>G14</f>
        <v>0</v>
      </c>
      <c r="J14" s="19"/>
      <c r="K14" s="11">
        <f>SUM(E14-I14)</f>
        <v>0</v>
      </c>
    </row>
    <row r="15" spans="1:13" x14ac:dyDescent="0.2">
      <c r="A15" s="13"/>
      <c r="C15" s="28" t="s">
        <v>83</v>
      </c>
      <c r="D15" s="28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84</v>
      </c>
      <c r="E16" s="21">
        <f>SUM(E13:E15)</f>
        <v>0</v>
      </c>
      <c r="F16" s="21"/>
      <c r="G16" s="21">
        <f>SUM(G13:G15)</f>
        <v>0</v>
      </c>
      <c r="H16" s="21"/>
      <c r="I16" s="21">
        <f>SUM(I12:I15)</f>
        <v>0</v>
      </c>
      <c r="J16" s="19"/>
      <c r="K16" s="21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5"/>
      <c r="H18" s="15"/>
      <c r="J18" s="16"/>
    </row>
    <row r="19" spans="1:11" x14ac:dyDescent="0.2">
      <c r="A19" s="4"/>
      <c r="B19" s="10" t="s">
        <v>47</v>
      </c>
      <c r="E19" s="22">
        <f>E10-E16</f>
        <v>0</v>
      </c>
      <c r="F19" s="22"/>
      <c r="G19" s="22">
        <f>G10-G16</f>
        <v>0</v>
      </c>
      <c r="H19" s="22"/>
      <c r="I19" s="22">
        <f>I10-I16</f>
        <v>0</v>
      </c>
      <c r="J19" s="16"/>
      <c r="K19" s="22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2022-08-29T20:24:52Z</cp:lastPrinted>
  <dcterms:created xsi:type="dcterms:W3CDTF">2019-05-01T17:02:22Z</dcterms:created>
  <dcterms:modified xsi:type="dcterms:W3CDTF">2022-08-29T20:28:57Z</dcterms:modified>
</cp:coreProperties>
</file>